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rider/Box/Website_Documents/checksheets/"/>
    </mc:Choice>
  </mc:AlternateContent>
  <xr:revisionPtr revIDLastSave="0" documentId="8_{197856EC-27D8-A64E-A701-C8F71F9161CB}" xr6:coauthVersionLast="45" xr6:coauthVersionMax="45" xr10:uidLastSave="{00000000-0000-0000-0000-000000000000}"/>
  <bookViews>
    <workbookView xWindow="1400" yWindow="1160" windowWidth="27640" windowHeight="16940" xr2:uid="{DE1F6449-B8B5-5944-ABFE-FA889C36213B}"/>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6" i="1" l="1"/>
  <c r="P56" i="1"/>
  <c r="I55" i="1"/>
  <c r="D55" i="1"/>
  <c r="Q53" i="1"/>
  <c r="N53" i="1"/>
  <c r="D53" i="1"/>
  <c r="Q52" i="1"/>
  <c r="N52" i="1"/>
  <c r="Q51" i="1"/>
  <c r="Q54" i="1" s="1"/>
  <c r="N51" i="1"/>
  <c r="X50" i="1"/>
  <c r="Y50" i="1" s="1"/>
  <c r="W50" i="1"/>
  <c r="V50" i="1"/>
  <c r="L50" i="1"/>
  <c r="N50" i="1" s="1"/>
  <c r="X49" i="1"/>
  <c r="V49" i="1"/>
  <c r="L49" i="1"/>
  <c r="Y49" i="1" s="1"/>
  <c r="X47" i="1"/>
  <c r="Y47" i="1" s="1"/>
  <c r="W47" i="1"/>
  <c r="V47" i="1"/>
  <c r="L47" i="1"/>
  <c r="N47" i="1" s="1"/>
  <c r="X46" i="1"/>
  <c r="V46" i="1"/>
  <c r="L46" i="1"/>
  <c r="W46" i="1" s="1"/>
  <c r="X45" i="1"/>
  <c r="Y45" i="1" s="1"/>
  <c r="W45" i="1"/>
  <c r="V45" i="1"/>
  <c r="L45" i="1"/>
  <c r="N45" i="1" s="1"/>
  <c r="X44" i="1"/>
  <c r="V44" i="1"/>
  <c r="L44" i="1"/>
  <c r="Y44" i="1" s="1"/>
  <c r="AB43" i="1"/>
  <c r="AC43" i="1" s="1"/>
  <c r="Y43" i="1"/>
  <c r="X43" i="1"/>
  <c r="V43" i="1"/>
  <c r="L43" i="1"/>
  <c r="W43" i="1" s="1"/>
  <c r="AB42" i="1"/>
  <c r="AC42" i="1" s="1"/>
  <c r="X42" i="1"/>
  <c r="Y42" i="1" s="1"/>
  <c r="V42" i="1"/>
  <c r="W42" i="1" s="1"/>
  <c r="N42" i="1"/>
  <c r="L42" i="1"/>
  <c r="AB41" i="1"/>
  <c r="AC41" i="1" s="1"/>
  <c r="X41" i="1"/>
  <c r="V41" i="1"/>
  <c r="L41" i="1"/>
  <c r="N41" i="1" s="1"/>
  <c r="AB40" i="1"/>
  <c r="AC40" i="1" s="1"/>
  <c r="Y40" i="1"/>
  <c r="X40" i="1"/>
  <c r="V40" i="1"/>
  <c r="L40" i="1"/>
  <c r="W40" i="1" s="1"/>
  <c r="AB39" i="1"/>
  <c r="AC39" i="1" s="1"/>
  <c r="X39" i="1"/>
  <c r="Y39" i="1" s="1"/>
  <c r="V39" i="1"/>
  <c r="W39" i="1" s="1"/>
  <c r="N39" i="1"/>
  <c r="L39" i="1"/>
  <c r="AB38" i="1"/>
  <c r="AC38" i="1" s="1"/>
  <c r="X38" i="1"/>
  <c r="V38" i="1"/>
  <c r="L38" i="1"/>
  <c r="N38" i="1" s="1"/>
  <c r="AB37" i="1"/>
  <c r="AC37" i="1" s="1"/>
  <c r="Y37" i="1"/>
  <c r="X37" i="1"/>
  <c r="V37" i="1"/>
  <c r="L37" i="1"/>
  <c r="W37" i="1" s="1"/>
  <c r="AB36" i="1"/>
  <c r="AC36" i="1" s="1"/>
  <c r="X36" i="1"/>
  <c r="Y36" i="1" s="1"/>
  <c r="V36" i="1"/>
  <c r="W36" i="1" s="1"/>
  <c r="N36" i="1"/>
  <c r="L36" i="1"/>
  <c r="AB35" i="1"/>
  <c r="AC35" i="1" s="1"/>
  <c r="X35" i="1"/>
  <c r="V35" i="1"/>
  <c r="L35" i="1"/>
  <c r="W35" i="1" s="1"/>
  <c r="AB34" i="1"/>
  <c r="AC34" i="1" s="1"/>
  <c r="Y34" i="1"/>
  <c r="X34" i="1"/>
  <c r="V34" i="1"/>
  <c r="L34" i="1"/>
  <c r="W34" i="1" s="1"/>
  <c r="AB33" i="1"/>
  <c r="AC33" i="1" s="1"/>
  <c r="AB32" i="1"/>
  <c r="AC32" i="1" s="1"/>
  <c r="X32" i="1"/>
  <c r="Y32" i="1" s="1"/>
  <c r="W32" i="1"/>
  <c r="V32" i="1"/>
  <c r="L32" i="1"/>
  <c r="N32" i="1" s="1"/>
  <c r="X30" i="1"/>
  <c r="V30" i="1"/>
  <c r="L30" i="1"/>
  <c r="W30" i="1" s="1"/>
  <c r="X29" i="1"/>
  <c r="Y29" i="1" s="1"/>
  <c r="W29" i="1"/>
  <c r="V29" i="1"/>
  <c r="L29" i="1"/>
  <c r="N29" i="1" s="1"/>
  <c r="X28" i="1"/>
  <c r="V28" i="1"/>
  <c r="L28" i="1"/>
  <c r="Y28" i="1" s="1"/>
  <c r="X27" i="1"/>
  <c r="Y27" i="1" s="1"/>
  <c r="W27" i="1"/>
  <c r="V27" i="1"/>
  <c r="L27" i="1"/>
  <c r="N27" i="1" s="1"/>
  <c r="X26" i="1"/>
  <c r="V26" i="1"/>
  <c r="L26" i="1"/>
  <c r="W26" i="1" s="1"/>
  <c r="X25" i="1"/>
  <c r="Y25" i="1" s="1"/>
  <c r="W25" i="1"/>
  <c r="V25" i="1"/>
  <c r="L25" i="1"/>
  <c r="N25" i="1" s="1"/>
  <c r="X24" i="1"/>
  <c r="V24" i="1"/>
  <c r="L24" i="1"/>
  <c r="W24" i="1" s="1"/>
  <c r="X23" i="1"/>
  <c r="Y23" i="1" s="1"/>
  <c r="W23" i="1"/>
  <c r="V23" i="1"/>
  <c r="L23" i="1"/>
  <c r="N23" i="1" s="1"/>
  <c r="X22" i="1"/>
  <c r="V22" i="1"/>
  <c r="L22" i="1"/>
  <c r="Y22" i="1" s="1"/>
  <c r="X21" i="1"/>
  <c r="Y21" i="1" s="1"/>
  <c r="W21" i="1"/>
  <c r="V21" i="1"/>
  <c r="L21" i="1"/>
  <c r="N21" i="1" s="1"/>
  <c r="X20" i="1"/>
  <c r="V20" i="1"/>
  <c r="L20" i="1"/>
  <c r="Y20" i="1" s="1"/>
  <c r="X19" i="1"/>
  <c r="Y19" i="1" s="1"/>
  <c r="W19" i="1"/>
  <c r="V19" i="1"/>
  <c r="L19" i="1"/>
  <c r="N19" i="1" s="1"/>
  <c r="X18" i="1"/>
  <c r="V18" i="1"/>
  <c r="L18" i="1"/>
  <c r="I52" i="1" s="1"/>
  <c r="N54" i="1" s="1"/>
  <c r="I16" i="1"/>
  <c r="N15" i="1"/>
  <c r="L13" i="1"/>
  <c r="N13" i="1" s="1"/>
  <c r="L12" i="1"/>
  <c r="N12" i="1" s="1"/>
  <c r="L11" i="1"/>
  <c r="N11" i="1" s="1"/>
  <c r="L10" i="1"/>
  <c r="I15" i="1" s="1"/>
  <c r="N16" i="1" s="1"/>
  <c r="I53" i="1" l="1"/>
  <c r="N10" i="1"/>
  <c r="I51" i="1"/>
  <c r="I54" i="1" s="1"/>
  <c r="N22" i="1"/>
  <c r="N35" i="1"/>
  <c r="N44" i="1"/>
  <c r="N46" i="1"/>
  <c r="N49" i="1"/>
  <c r="N30" i="1"/>
  <c r="W20" i="1"/>
  <c r="W41" i="1"/>
  <c r="W49" i="1"/>
  <c r="N20" i="1"/>
  <c r="N28" i="1"/>
  <c r="W28" i="1"/>
  <c r="N18" i="1"/>
  <c r="W18" i="1"/>
  <c r="W22" i="1"/>
  <c r="W38" i="1"/>
  <c r="W44" i="1"/>
  <c r="Y18" i="1"/>
  <c r="Y24" i="1"/>
  <c r="Y26" i="1"/>
  <c r="Y30" i="1"/>
  <c r="N34" i="1"/>
  <c r="Y35" i="1"/>
  <c r="N37" i="1"/>
  <c r="Y38" i="1"/>
  <c r="N40" i="1"/>
  <c r="Y41" i="1"/>
  <c r="N43" i="1"/>
  <c r="Y46" i="1"/>
  <c r="N24" i="1"/>
  <c r="N26" i="1"/>
  <c r="I14" i="1"/>
  <c r="N14" i="1" s="1"/>
  <c r="Y51" i="1" l="1"/>
  <c r="N55" i="1" s="1"/>
  <c r="W51" i="1"/>
  <c r="I5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Bruce L. Ahrendsen</author>
  </authors>
  <commentList>
    <comment ref="D18" authorId="0" shapeId="0" xr:uid="{14F973D6-7646-7247-A11A-DAA1C0E0D6C3}">
      <text>
        <r>
          <rPr>
            <sz val="9"/>
            <color indexed="81"/>
            <rFont val="Tahoma"/>
            <family val="2"/>
          </rPr>
          <t>See cell AA85, and Atlantis Learning Path requirments for first semester and degree. For example, the Applied Rural Economic Research Methods and Applied Statistics requirements should be satisfied by completing AGEC 5403 Quantitative Methods for Agribusiness.</t>
        </r>
      </text>
    </comment>
    <comment ref="D21" authorId="0" shapeId="0" xr:uid="{2F077649-E6A8-D548-95B0-2C58BF15E577}">
      <text>
        <r>
          <rPr>
            <sz val="9"/>
            <color indexed="81"/>
            <rFont val="Tahoma"/>
            <family val="2"/>
          </rPr>
          <t>See cell AA85,
and Atlantis Learning requirments for first semester and degree. For example, Micro-economic Theory &amp; Farm Management (AGEC 5103 Agricultural Microeconomics or 5303 Agricultural Marketing Theory).</t>
        </r>
      </text>
    </comment>
    <comment ref="D24" authorId="0" shapeId="0" xr:uid="{FFF60280-3D80-0340-B7AA-BB9A01D2146C}">
      <text>
        <r>
          <rPr>
            <sz val="9"/>
            <color indexed="81"/>
            <rFont val="Tahoma"/>
            <family val="2"/>
          </rPr>
          <t>See cell AA85, and Atlantis Learning Path requirments for first semester and degree. For example, Ag &amp; Rural Policy (AGEC 4613 Political Economy of Agriculture &amp; Food).</t>
        </r>
      </text>
    </comment>
    <comment ref="D34" authorId="0" shapeId="0" xr:uid="{88D9D9C2-8B48-FA45-BD39-073F2CCABC2F}">
      <text>
        <r>
          <rPr>
            <sz val="9"/>
            <color indexed="81"/>
            <rFont val="Tahoma"/>
            <family val="2"/>
          </rPr>
          <t>See cell AA85, and Atlantis Learning Path requirments for first semester and degree. For example, Rural Development &amp; Agriculture (AGEC 4163 Agricultural &amp; Rural Development).</t>
        </r>
      </text>
    </comment>
  </commentList>
</comments>
</file>

<file path=xl/sharedStrings.xml><?xml version="1.0" encoding="utf-8"?>
<sst xmlns="http://schemas.openxmlformats.org/spreadsheetml/2006/main" count="409" uniqueCount="252">
  <si>
    <t>University of Arkansas</t>
  </si>
  <si>
    <t>Name:</t>
  </si>
  <si>
    <t>Department of Agricultural Economics and Agribusiness</t>
  </si>
  <si>
    <t>ID &amp; email:</t>
  </si>
  <si>
    <t xml:space="preserve"> </t>
  </si>
  <si>
    <t>Bumpers College of Food, Agricultural and Life Sciences</t>
  </si>
  <si>
    <t>Advisor:</t>
  </si>
  <si>
    <t>GRADUATE PROGRAM OF STUDY CHECKSHEET</t>
  </si>
  <si>
    <t>Begin Prg:</t>
  </si>
  <si>
    <t>MS in Agri Econ, Atlantis Thesis Option</t>
  </si>
  <si>
    <t>Curr Date:</t>
  </si>
  <si>
    <t>Code area:  Do not alter</t>
  </si>
  <si>
    <t>2020-21 (v.1.0)</t>
  </si>
  <si>
    <t>Click here for instructions</t>
  </si>
  <si>
    <t>Orig</t>
  </si>
  <si>
    <t>Grade</t>
  </si>
  <si>
    <t>Value</t>
  </si>
  <si>
    <t>Sem</t>
  </si>
  <si>
    <t>Location</t>
  </si>
  <si>
    <t>Part 1:  Deficiency Courses</t>
  </si>
  <si>
    <t>Sched</t>
  </si>
  <si>
    <t>Comp</t>
  </si>
  <si>
    <t>Cred Hrs</t>
  </si>
  <si>
    <t>Points</t>
  </si>
  <si>
    <t>Grd Pts</t>
  </si>
  <si>
    <t>ECTS</t>
  </si>
  <si>
    <t>Mark</t>
  </si>
  <si>
    <t>ALPH</t>
  </si>
  <si>
    <t>NUM</t>
  </si>
  <si>
    <t>Deficiency Course Title 1</t>
  </si>
  <si>
    <t>UA</t>
  </si>
  <si>
    <t>Deficiency Course Title 2</t>
  </si>
  <si>
    <t>A</t>
  </si>
  <si>
    <t>fall 20</t>
  </si>
  <si>
    <t>Belgium</t>
  </si>
  <si>
    <t>Deficiency Course Title 3</t>
  </si>
  <si>
    <t>B</t>
  </si>
  <si>
    <t>spr 21</t>
  </si>
  <si>
    <t>France</t>
  </si>
  <si>
    <t>Deficiency Course Title 4</t>
  </si>
  <si>
    <t>C</t>
  </si>
  <si>
    <t>sum 21</t>
  </si>
  <si>
    <t>Germany</t>
  </si>
  <si>
    <t>Part 2:  Deficiency Summary</t>
  </si>
  <si>
    <t>Attempted Hrs =</t>
  </si>
  <si>
    <t>Earned GPA =</t>
  </si>
  <si>
    <t>D</t>
  </si>
  <si>
    <t>fall 21</t>
  </si>
  <si>
    <t>Italy</t>
  </si>
  <si>
    <t>Earned Hrs =</t>
  </si>
  <si>
    <t>Current Hrs =</t>
  </si>
  <si>
    <t>F</t>
  </si>
  <si>
    <t>spr 22</t>
  </si>
  <si>
    <t>Slovakia</t>
  </si>
  <si>
    <t>Earned Grd Pts =</t>
  </si>
  <si>
    <t>Total Def Hrs =</t>
  </si>
  <si>
    <t>W</t>
  </si>
  <si>
    <t>[X]</t>
  </si>
  <si>
    <t>sum 22</t>
  </si>
  <si>
    <t>Spain</t>
  </si>
  <si>
    <r>
      <t>Part 3:  Core Courses, 1 each area (16 hrs)</t>
    </r>
    <r>
      <rPr>
        <vertAlign val="superscript"/>
        <sz val="10"/>
        <color indexed="12"/>
        <rFont val="Arial"/>
        <family val="2"/>
      </rPr>
      <t>1</t>
    </r>
  </si>
  <si>
    <t>UA Hours</t>
  </si>
  <si>
    <t>UA Grade</t>
  </si>
  <si>
    <t>I</t>
  </si>
  <si>
    <t>NA</t>
  </si>
  <si>
    <t>fall 22</t>
  </si>
  <si>
    <t>4000 Credits</t>
  </si>
  <si>
    <t>AGEC credits</t>
  </si>
  <si>
    <t>Quant Anal/Rsch Meth 1</t>
  </si>
  <si>
    <t>T</t>
  </si>
  <si>
    <t>spr 23</t>
  </si>
  <si>
    <t>Quant Anal/Rsch Meth 2</t>
  </si>
  <si>
    <t>E</t>
  </si>
  <si>
    <t>sum 23</t>
  </si>
  <si>
    <t>R</t>
  </si>
  <si>
    <t>fall 23</t>
  </si>
  <si>
    <t>Mgmt/Mktg/Agbs/Fin 1</t>
  </si>
  <si>
    <t>S</t>
  </si>
  <si>
    <t>spr 24</t>
  </si>
  <si>
    <t>Mgmt/Mktg/Agbs/Fin 2</t>
  </si>
  <si>
    <t>sum 24</t>
  </si>
  <si>
    <t>fall 24</t>
  </si>
  <si>
    <t>Pub Sector Anal/Policy 1</t>
  </si>
  <si>
    <t>spr 25</t>
  </si>
  <si>
    <t>Pub Sector Anal/Policy 2</t>
  </si>
  <si>
    <t>sum 25</t>
  </si>
  <si>
    <t>fall 25</t>
  </si>
  <si>
    <t>Thesis Hours 1</t>
  </si>
  <si>
    <t>spr 26</t>
  </si>
  <si>
    <t>Thesis Hours 2</t>
  </si>
  <si>
    <t>transfer</t>
  </si>
  <si>
    <t>Thesis Hours 3</t>
  </si>
  <si>
    <t>AGEC</t>
  </si>
  <si>
    <r>
      <t>Graduate Seminar</t>
    </r>
    <r>
      <rPr>
        <vertAlign val="superscript"/>
        <sz val="10"/>
        <rFont val="Arial"/>
        <family val="2"/>
      </rPr>
      <t>2</t>
    </r>
  </si>
  <si>
    <t>=rounded</t>
  </si>
  <si>
    <t>Part 4: Case Study Italy or Slovakia (3 hrs)</t>
  </si>
  <si>
    <t>= UA Hrs</t>
  </si>
  <si>
    <t xml:space="preserve">  UA Hrs</t>
  </si>
  <si>
    <t>Case Study</t>
  </si>
  <si>
    <r>
      <t>Part 5: Electives (12 hours)</t>
    </r>
    <r>
      <rPr>
        <vertAlign val="superscript"/>
        <sz val="10"/>
        <color indexed="12"/>
        <rFont val="Arial"/>
        <family val="2"/>
      </rPr>
      <t>3</t>
    </r>
  </si>
  <si>
    <t>Elective</t>
  </si>
  <si>
    <r>
      <t>Part 6:  Language, Culture (0 Hours)</t>
    </r>
    <r>
      <rPr>
        <vertAlign val="superscript"/>
        <sz val="10"/>
        <color indexed="12"/>
        <rFont val="Arial"/>
        <family val="2"/>
      </rPr>
      <t>4</t>
    </r>
  </si>
  <si>
    <t>Language, Culture</t>
  </si>
  <si>
    <r>
      <t>Part 7:  Graduate Program Summary</t>
    </r>
    <r>
      <rPr>
        <vertAlign val="superscript"/>
        <sz val="10"/>
        <color indexed="12"/>
        <rFont val="Arial"/>
        <family val="2"/>
      </rPr>
      <t>5</t>
    </r>
  </si>
  <si>
    <t>Transfer (T) Hrs =</t>
  </si>
  <si>
    <t>Attempted ECTS =</t>
  </si>
  <si>
    <t>4000 sum</t>
  </si>
  <si>
    <t>AGEC sum</t>
  </si>
  <si>
    <t>UA Hours for graduate credit</t>
  </si>
  <si>
    <t>Incomplete (I) Hrs =</t>
  </si>
  <si>
    <t>Earned ECTS =</t>
  </si>
  <si>
    <t>Planned =</t>
  </si>
  <si>
    <t>Satisfactory (S) Hrs =</t>
  </si>
  <si>
    <t>Planned ECTS</t>
  </si>
  <si>
    <t>UA Hours not for graduate credit</t>
  </si>
  <si>
    <t>Total Degree Hrs =</t>
  </si>
  <si>
    <t>Earned Mark</t>
  </si>
  <si>
    <t>Current (E) Hrs =</t>
  </si>
  <si>
    <t>AGEC Hrs =</t>
  </si>
  <si>
    <t>4000-level Hrs =</t>
  </si>
  <si>
    <t>ECTS Scale</t>
  </si>
  <si>
    <t>Arkansas</t>
  </si>
  <si>
    <t>Gent</t>
  </si>
  <si>
    <t>Berlin</t>
  </si>
  <si>
    <t>Cordoba</t>
  </si>
  <si>
    <t>Nitra</t>
  </si>
  <si>
    <t>Rennes</t>
  </si>
  <si>
    <t>Pisa</t>
  </si>
  <si>
    <t>Wageningen</t>
  </si>
  <si>
    <t>Florida</t>
  </si>
  <si>
    <r>
      <t xml:space="preserve">1 </t>
    </r>
    <r>
      <rPr>
        <sz val="10"/>
        <rFont val="Arial"/>
        <family val="2"/>
      </rPr>
      <t>5000 level courses are expected to be taken unless circumstances do not allow it.</t>
    </r>
  </si>
  <si>
    <r>
      <t xml:space="preserve">2 </t>
    </r>
    <r>
      <rPr>
        <sz val="10"/>
        <rFont val="Arial"/>
        <family val="2"/>
      </rPr>
      <t>US (EU) Atlantis attend AGEC 5011 their first two semesters and enroll in it their second semester in residence.</t>
    </r>
  </si>
  <si>
    <t>(exceptional, top 1%)</t>
  </si>
  <si>
    <t>1.0+</t>
  </si>
  <si>
    <t>1+ (97-100)</t>
  </si>
  <si>
    <t>30 e lode</t>
  </si>
  <si>
    <r>
      <t xml:space="preserve">3 </t>
    </r>
    <r>
      <rPr>
        <sz val="10"/>
        <rFont val="Arial"/>
        <family val="2"/>
      </rPr>
      <t>Other requirements: maximum of 9 hrs dual-credit courses; minimum of 16 hrs in AGEC courses.</t>
    </r>
  </si>
  <si>
    <r>
      <t>4</t>
    </r>
    <r>
      <rPr>
        <sz val="10"/>
        <rFont val="Arial"/>
        <family val="2"/>
      </rPr>
      <t xml:space="preserve"> Although no credit for AGECMS, up to 10 ECTS may be earned toward IMRD.</t>
    </r>
  </si>
  <si>
    <t>(top 5%)</t>
  </si>
  <si>
    <t>1 (93-96)</t>
  </si>
  <si>
    <r>
      <t xml:space="preserve">5 </t>
    </r>
    <r>
      <rPr>
        <sz val="10"/>
        <rFont val="Arial"/>
        <family val="2"/>
      </rPr>
      <t>Thesis hours and transfer credits (T) included in total credit hours but not in GPA calculation.</t>
    </r>
  </si>
  <si>
    <t>(top 10%)</t>
  </si>
  <si>
    <t>1.5+ (89.5-92.9)</t>
  </si>
  <si>
    <t>(top 20%)</t>
  </si>
  <si>
    <t>1.5 (86-89.4)</t>
  </si>
  <si>
    <t>Approved by Academic Advisor (date)</t>
  </si>
  <si>
    <t>Approved by Atlantis Coordinator (date)</t>
  </si>
  <si>
    <t>(top 35%)</t>
  </si>
  <si>
    <t>A-</t>
  </si>
  <si>
    <t>2+ (82.5-85.9)</t>
  </si>
  <si>
    <t>(top 50%)</t>
  </si>
  <si>
    <t>B+</t>
  </si>
  <si>
    <t>2 (79-82.4)</t>
  </si>
  <si>
    <t>Last Update:  20 July 2018</t>
  </si>
  <si>
    <t>(top 65%)</t>
  </si>
  <si>
    <t>2.5+ (75.5-78.9)</t>
  </si>
  <si>
    <t>(top 80%)</t>
  </si>
  <si>
    <t>B-</t>
  </si>
  <si>
    <t>3.0 - 3.3</t>
  </si>
  <si>
    <t>2.5 (72-75.4)</t>
  </si>
  <si>
    <t>(top 90%)</t>
  </si>
  <si>
    <t>C+</t>
  </si>
  <si>
    <t>5.5 - 6.0</t>
  </si>
  <si>
    <t>3+ (68-71.9)</t>
  </si>
  <si>
    <t>22 - 23</t>
  </si>
  <si>
    <t>(just pass)</t>
  </si>
  <si>
    <t>C or C-</t>
  </si>
  <si>
    <t>3 (64-67.9)</t>
  </si>
  <si>
    <t>18-19-20-21</t>
  </si>
  <si>
    <t>(fail)</t>
  </si>
  <si>
    <t>D+ (NC)</t>
  </si>
  <si>
    <t>&lt; 10</t>
  </si>
  <si>
    <t>&gt; 4.0</t>
  </si>
  <si>
    <t>&lt; 5.0</t>
  </si>
  <si>
    <t>&lt; 3 (&lt;64)</t>
  </si>
  <si>
    <t>Fail</t>
  </si>
  <si>
    <t>D (NC)</t>
  </si>
  <si>
    <t>D- (NC)</t>
  </si>
  <si>
    <t>1.  NC = no credit</t>
  </si>
  <si>
    <t>L. Parsch</t>
  </si>
  <si>
    <t>2.  Yellow highlight is Ugent/UARK conversion scale worked out between G VanHuylenbroeck and L. Parsch in  April 2006.</t>
  </si>
  <si>
    <t>3.  All other values are from IMRD Conversion Table.</t>
  </si>
  <si>
    <t xml:space="preserve">Atlantis Learning Path requirements are at  </t>
  </si>
  <si>
    <t>for 2013-2014:</t>
  </si>
  <si>
    <t>http://www.studiegids.ugent.be/2013/EN/FACULTY/I/MABA/IMRDEV/IMRDEV.html</t>
  </si>
  <si>
    <t>for 2014-2015:</t>
  </si>
  <si>
    <t>http://www.studiegids.ugent.be/2014/EN/FACULTY/I/MABA/IMRDEV/IMRDEV.html</t>
  </si>
  <si>
    <t>for 2015-2016:</t>
  </si>
  <si>
    <t>http://www.studiegids.ugent.be/2015/EN/FACULTY/I/MABA/IMRDEV/IMRDEV.html</t>
  </si>
  <si>
    <t>for 2016-2017:</t>
  </si>
  <si>
    <t>http://www.studiegids.ugent.be/2016/EN/FACULTY/I/MABA/IMRDEV/IMRDEV.html</t>
  </si>
  <si>
    <t>2016-2017</t>
  </si>
  <si>
    <t>Atlantis Double Degree Program</t>
  </si>
  <si>
    <t>First and third semester courses at Ghent University:</t>
  </si>
  <si>
    <t>Lecturer</t>
  </si>
  <si>
    <t>Applied Rural Economic Research Methods</t>
  </si>
  <si>
    <t>Jeroen Buysse (Ghent University)</t>
  </si>
  <si>
    <t xml:space="preserve">Rural Development and Agriculture </t>
  </si>
  <si>
    <t>Marijke D'Haese (Ghent University)</t>
  </si>
  <si>
    <t xml:space="preserve">Food Marketing and Consumer Behaviour </t>
  </si>
  <si>
    <t>Wim Verbeke (Ghent University)</t>
  </si>
  <si>
    <t xml:space="preserve">Agricultural and Rural Policy </t>
  </si>
  <si>
    <t>Development Economics</t>
  </si>
  <si>
    <t>Micro-economic Theory and Farm Management</t>
  </si>
  <si>
    <t>Stihn Speelman</t>
  </si>
  <si>
    <t>Applied Statistics</t>
  </si>
  <si>
    <t>Olivier Thas (Ghent University)</t>
  </si>
  <si>
    <t>Second semester courses at Ghent University</t>
  </si>
  <si>
    <t>Scientific Communications on Rural Development</t>
  </si>
  <si>
    <t>Sociological Perspectives on Rural Development</t>
  </si>
  <si>
    <t>Joost Dessein (Ghent University)</t>
  </si>
  <si>
    <t xml:space="preserve">Agricultural Economics of Developing Countries </t>
  </si>
  <si>
    <t xml:space="preserve">Rural Project Management </t>
  </si>
  <si>
    <t>Econometrics</t>
  </si>
  <si>
    <t>Economics and Management of Natural Resources</t>
  </si>
  <si>
    <t>Stijn Speelman (Ghent University)</t>
  </si>
  <si>
    <t>Advanced Marketing and Agribusiness Management</t>
  </si>
  <si>
    <t>The European Union’s International Development Policy</t>
  </si>
  <si>
    <t>Fabienne Bossuyt  (Ghent University)</t>
  </si>
  <si>
    <t>A: Courses with code A indicate that the course is obligatory unless students can prove they already acquired the learning outcomes. This may eventually be</t>
  </si>
  <si>
    <t xml:space="preserve">     tested by the local IMRD-Atlantis coordinator.</t>
  </si>
  <si>
    <t>Required enrollment at UA (U Ghent) during first semester is 27-40 (25-35) ECTS, and during second and third semesters are 15-40 (15-40) ECTS per semester.</t>
  </si>
  <si>
    <t>English Language Proficiency Requirements</t>
  </si>
  <si>
    <t>TOEFL score of 550/79 (paper/internet)</t>
  </si>
  <si>
    <t>or IELTS score of 6.5</t>
  </si>
  <si>
    <t>or proof of English under the Common European Framework level of B2 (CFE-B2) or higher</t>
  </si>
  <si>
    <t>or proof of one academic year of university level study with instruction in English,</t>
  </si>
  <si>
    <t>or successful completion of the intermediate academic English test at an accredited language center</t>
  </si>
  <si>
    <t>Prerequisites to the Atlantis Concentration: </t>
  </si>
  <si>
    <t>Six hours of mathematics (college algebra or above)</t>
  </si>
  <si>
    <t>3 hours of statistics</t>
  </si>
  <si>
    <t>3 hours of economic principles</t>
  </si>
  <si>
    <t>6 hours of courses in agricultural economics, rural development, social sciences, or agriculture and agribusiness-related courses</t>
  </si>
  <si>
    <r>
      <t>Core Requirements</t>
    </r>
    <r>
      <rPr>
        <sz val="9"/>
        <rFont val="Times New Roman"/>
        <family val="1"/>
      </rPr>
      <t>: (16 hours)</t>
    </r>
  </si>
  <si>
    <t xml:space="preserve">Coursework from each of the following areas:  quantitative analysis or research methods; management or marketing; policy or analysis of public sector issues; 6 hours of master's thesis; and AGEC 5011 seminar. </t>
  </si>
  <si>
    <r>
      <t>Controlled Electives</t>
    </r>
    <r>
      <rPr>
        <sz val="9"/>
        <rFont val="Times New Roman"/>
        <family val="1"/>
      </rPr>
      <t>: (15 hours)</t>
    </r>
  </si>
  <si>
    <t>Other graduate courses in Agricultural Economics</t>
  </si>
  <si>
    <t>Other graduate courses approved by the student's advisory committee</t>
  </si>
  <si>
    <t>Other Requirements:</t>
  </si>
  <si>
    <t>Minimum of 16 hours in Agricultural Economics</t>
  </si>
  <si>
    <t>Maximum of 15 hours of transfer courses from an inventory of classes offered in the Atlantis consortium of EU universities to satisfy core requirements and/or controlled electives.</t>
  </si>
  <si>
    <t>Taken from Memo of Agreement v. 14 June 09 between U Arkansas, U Florida, and Ghent U, and v. 1 July 14 between UA, U Ghent, HUB, AO, SUA, and Pisa.</t>
  </si>
  <si>
    <t>For the University of Arkansas, admission and acceptance are based on the following: (a) The applicant must hold a bachelor’s degree from an accredited institution with at least a 3.00 cumulative grade point average (4.00 system) on the last 60 hours of study; (b) Applicants whose native tongue is not English must also demonstrate proficiency in English by providing documentation of a TOEFL score of 550/79 (paper/internet), or IELTS score of 6.0, or proof of one year of university level study with instruction in English, or successful completion of the intermediate academic English test at the an accredited language center; and, (c) Pre-requisite courses including six (6) hours of mathematics (college algebra or above); 3 hours of statistics; 3 hours of economic principles; and 6 hours of courses in agricultural economics, rural development, social sciences, or agriculture and agribusiness-related courses.</t>
  </si>
  <si>
    <t>Subscribe to 80 credit units from no less than 3 and no more than 4 modules (Gen. Entr, Adv I &amp; II modules obligatory) from the following list. Subject to approval by the faculty.</t>
  </si>
  <si>
    <t>General conditions study program, including course work, case study and master dissertation:</t>
  </si>
  <si>
    <t>1. Study at min. 2 EU + US inst.</t>
  </si>
  <si>
    <t>2. EU-students start at UGent, US-students at University of Arkansas</t>
  </si>
  <si>
    <t>3. Equiv. period of study: min. 40 credits (incl. 20 credits for courses other than case study and master dissertation)/continent</t>
  </si>
  <si>
    <t>4. Double degr. MSc Agric. Econ. - UoA: min. 9 SP Quant. Anal./Research Meth., 9 SP Managt/Marketing/Agribusiness./Finance and 9 SP Publ. Sector Anal./Policy from Gen. Entr., Adv I or II mod.; seminar in last sem. UoA</t>
  </si>
  <si>
    <t>5. Ref A - courses assure learning outcome (LO), oblig. unless LO already attained. Test by local coord..</t>
  </si>
  <si>
    <t>6. Approval curr.: per sem., by coordinator and Mant. Board</t>
  </si>
  <si>
    <t>7. Exceptions on above: on approval Mant. Board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</si>
</sst>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2"/>
      <color theme="1"/>
      <name val="Calibri"/>
      <family val="2"/>
      <scheme val="minor"/>
    </font>
    <font>
      <u/>
      <sz val="12"/>
      <color theme="10"/>
      <name val="Calibri"/>
      <family val="2"/>
      <scheme val="minor"/>
    </font>
    <font>
      <b/>
      <sz val="10"/>
      <name val="Arial"/>
      <family val="2"/>
    </font>
    <font>
      <b/>
      <sz val="11"/>
      <color indexed="10"/>
      <name val="Arial"/>
      <family val="2"/>
    </font>
    <font>
      <sz val="10"/>
      <name val="Arial"/>
      <family val="2"/>
    </font>
    <font>
      <sz val="10"/>
      <color indexed="12"/>
      <name val="Arial"/>
      <family val="2"/>
    </font>
    <font>
      <sz val="10"/>
      <color indexed="17"/>
      <name val="Arial"/>
      <family val="2"/>
    </font>
    <font>
      <sz val="10"/>
      <color indexed="10"/>
      <name val="Arial"/>
      <family val="2"/>
    </font>
    <font>
      <vertAlign val="superscript"/>
      <sz val="10"/>
      <color indexed="12"/>
      <name val="Arial"/>
      <family val="2"/>
    </font>
    <font>
      <vertAlign val="superscript"/>
      <sz val="10"/>
      <name val="Arial"/>
      <family val="2"/>
    </font>
    <font>
      <sz val="8"/>
      <name val="Arial"/>
      <family val="2"/>
    </font>
    <font>
      <sz val="10"/>
      <color rgb="FFFF0000"/>
      <name val="Arial"/>
      <family val="2"/>
    </font>
    <font>
      <sz val="9"/>
      <name val="Times New Roman"/>
      <family val="1"/>
    </font>
    <font>
      <i/>
      <sz val="11"/>
      <color rgb="FF000000"/>
      <name val="Verdana"/>
      <family val="2"/>
    </font>
    <font>
      <i/>
      <sz val="10"/>
      <color rgb="FF000000"/>
      <name val="Verdana"/>
      <family val="2"/>
    </font>
    <font>
      <sz val="9"/>
      <color indexed="81"/>
      <name val="Tahoma"/>
      <family val="2"/>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60">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0" xfId="0" applyFont="1" applyAlignment="1">
      <alignment horizontal="right"/>
    </xf>
    <xf numFmtId="0" fontId="2" fillId="2" borderId="4" xfId="0" applyFont="1" applyFill="1" applyBorder="1"/>
    <xf numFmtId="0" fontId="2" fillId="0" borderId="0" xfId="0" applyFont="1"/>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49" fontId="2" fillId="2" borderId="7" xfId="0" applyNumberFormat="1" applyFont="1" applyFill="1" applyBorder="1"/>
    <xf numFmtId="49" fontId="2" fillId="0" borderId="0" xfId="0" applyNumberFormat="1" applyFont="1"/>
    <xf numFmtId="0" fontId="2" fillId="2" borderId="7" xfId="0" applyFont="1" applyFill="1" applyBorder="1"/>
    <xf numFmtId="0" fontId="2" fillId="0" borderId="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2" fillId="0" borderId="0" xfId="0" applyFont="1" applyAlignment="1">
      <alignment horizontal="left"/>
    </xf>
    <xf numFmtId="0" fontId="0" fillId="3" borderId="4" xfId="0" applyFill="1" applyBorder="1" applyAlignment="1">
      <alignment horizontal="center"/>
    </xf>
    <xf numFmtId="0" fontId="4"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2" fillId="4" borderId="1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4" fillId="3" borderId="12" xfId="0" applyFont="1" applyFill="1" applyBorder="1" applyAlignment="1">
      <alignment horizontal="center"/>
    </xf>
    <xf numFmtId="0" fontId="4" fillId="3" borderId="5" xfId="0" applyFont="1" applyFill="1" applyBorder="1"/>
    <xf numFmtId="0" fontId="5" fillId="0" borderId="4" xfId="0" applyFont="1" applyBorder="1" applyAlignment="1">
      <alignment horizontal="left"/>
    </xf>
    <xf numFmtId="0" fontId="0" fillId="0" borderId="4" xfId="0" applyBorder="1" applyAlignment="1">
      <alignment horizontal="center"/>
    </xf>
    <xf numFmtId="0" fontId="0" fillId="0" borderId="13" xfId="0" applyBorder="1" applyAlignment="1">
      <alignment horizontal="center"/>
    </xf>
    <xf numFmtId="0" fontId="4" fillId="0" borderId="13" xfId="0" applyFont="1" applyBorder="1" applyAlignment="1">
      <alignment horizontal="center"/>
    </xf>
    <xf numFmtId="0" fontId="4" fillId="0" borderId="4" xfId="0" applyFont="1" applyBorder="1" applyAlignment="1">
      <alignment horizontal="center"/>
    </xf>
    <xf numFmtId="0" fontId="0" fillId="2" borderId="0" xfId="0" applyFill="1"/>
    <xf numFmtId="0" fontId="0" fillId="2" borderId="0" xfId="0" applyFill="1" applyAlignment="1">
      <alignment horizontal="left"/>
    </xf>
    <xf numFmtId="0" fontId="0" fillId="2" borderId="0" xfId="0" applyFill="1" applyAlignment="1">
      <alignment horizontal="center"/>
    </xf>
    <xf numFmtId="0" fontId="6" fillId="2" borderId="0" xfId="0" applyFont="1" applyFill="1" applyAlignment="1">
      <alignment horizontal="center"/>
    </xf>
    <xf numFmtId="2" fontId="7" fillId="0" borderId="0" xfId="0" applyNumberFormat="1" applyFont="1" applyAlignment="1">
      <alignment horizontal="center"/>
    </xf>
    <xf numFmtId="0" fontId="7" fillId="0" borderId="0" xfId="0" applyFont="1" applyAlignment="1">
      <alignment horizontal="center"/>
    </xf>
    <xf numFmtId="0" fontId="0" fillId="3" borderId="5" xfId="0" applyFill="1" applyBorder="1"/>
    <xf numFmtId="0" fontId="0" fillId="3" borderId="6" xfId="0" applyFill="1" applyBorder="1"/>
    <xf numFmtId="0" fontId="0" fillId="3" borderId="12" xfId="0" applyFill="1" applyBorder="1"/>
    <xf numFmtId="0" fontId="4" fillId="3" borderId="5" xfId="0" applyFont="1" applyFill="1" applyBorder="1" applyAlignment="1">
      <alignment horizontal="center"/>
    </xf>
    <xf numFmtId="0" fontId="0" fillId="3" borderId="5" xfId="0" applyFill="1" applyBorder="1" applyAlignment="1">
      <alignment horizontal="left"/>
    </xf>
    <xf numFmtId="2" fontId="0" fillId="3" borderId="6" xfId="0" applyNumberFormat="1" applyFill="1" applyBorder="1" applyAlignment="1">
      <alignment horizontal="center"/>
    </xf>
    <xf numFmtId="0" fontId="4" fillId="3" borderId="12" xfId="0" applyFont="1" applyFill="1" applyBorder="1" applyAlignment="1">
      <alignment horizontal="left"/>
    </xf>
    <xf numFmtId="1" fontId="4" fillId="3" borderId="5" xfId="0" applyNumberFormat="1" applyFont="1" applyFill="1" applyBorder="1" applyAlignment="1">
      <alignment horizontal="center"/>
    </xf>
    <xf numFmtId="0" fontId="0" fillId="0" borderId="4" xfId="0" applyBorder="1"/>
    <xf numFmtId="0" fontId="0" fillId="2" borderId="4" xfId="0" applyFill="1" applyBorder="1" applyAlignment="1">
      <alignment horizontal="center"/>
    </xf>
    <xf numFmtId="0" fontId="6" fillId="2" borderId="4" xfId="0" applyFont="1" applyFill="1" applyBorder="1" applyAlignment="1">
      <alignment horizontal="center"/>
    </xf>
    <xf numFmtId="0" fontId="7" fillId="0" borderId="4" xfId="0" applyFont="1" applyBorder="1" applyAlignment="1">
      <alignment horizontal="center"/>
    </xf>
    <xf numFmtId="2" fontId="7" fillId="0" borderId="4" xfId="0" applyNumberFormat="1" applyFont="1" applyBorder="1" applyAlignment="1">
      <alignment horizontal="center"/>
    </xf>
    <xf numFmtId="0" fontId="5" fillId="0" borderId="2" xfId="0" applyFont="1" applyBorder="1"/>
    <xf numFmtId="0" fontId="7" fillId="0" borderId="2" xfId="0" applyFont="1" applyBorder="1" applyAlignment="1">
      <alignment horizontal="right"/>
    </xf>
    <xf numFmtId="0" fontId="4" fillId="0" borderId="0" xfId="0" applyFont="1" applyAlignment="1">
      <alignment horizontal="right"/>
    </xf>
    <xf numFmtId="0" fontId="4" fillId="0" borderId="2" xfId="0" applyFont="1" applyBorder="1" applyAlignment="1">
      <alignment horizontal="right"/>
    </xf>
    <xf numFmtId="0" fontId="7" fillId="0" borderId="0" xfId="0" applyFont="1" applyAlignment="1">
      <alignment horizontal="right"/>
    </xf>
    <xf numFmtId="0" fontId="0" fillId="0" borderId="9" xfId="0" applyBorder="1"/>
    <xf numFmtId="0" fontId="7" fillId="0" borderId="9" xfId="0" applyFont="1" applyBorder="1" applyAlignment="1">
      <alignment horizontal="right"/>
    </xf>
    <xf numFmtId="0" fontId="7" fillId="0" borderId="9" xfId="0" applyFont="1" applyBorder="1" applyAlignment="1">
      <alignment horizontal="center"/>
    </xf>
    <xf numFmtId="0" fontId="0" fillId="3" borderId="0" xfId="0" applyFill="1" applyAlignment="1">
      <alignment horizontal="center"/>
    </xf>
    <xf numFmtId="0" fontId="5" fillId="0" borderId="13" xfId="0" applyFont="1" applyBorder="1"/>
    <xf numFmtId="0" fontId="5" fillId="0" borderId="14" xfId="0" applyFont="1" applyBorder="1"/>
    <xf numFmtId="0" fontId="0" fillId="0" borderId="14" xfId="0" applyBorder="1" applyAlignment="1">
      <alignment horizontal="center"/>
    </xf>
    <xf numFmtId="0" fontId="4" fillId="0" borderId="14" xfId="0" applyFont="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4" fillId="0" borderId="0" xfId="0" applyFont="1" applyAlignment="1">
      <alignment horizontal="left"/>
    </xf>
    <xf numFmtId="0" fontId="7" fillId="5" borderId="0" xfId="0" applyFont="1" applyFill="1" applyAlignment="1">
      <alignment horizontal="center"/>
    </xf>
    <xf numFmtId="1" fontId="0" fillId="3" borderId="5" xfId="0" applyNumberFormat="1" applyFill="1" applyBorder="1" applyAlignment="1">
      <alignment horizontal="center"/>
    </xf>
    <xf numFmtId="0" fontId="4" fillId="0" borderId="0" xfId="0" applyFont="1"/>
    <xf numFmtId="0" fontId="4" fillId="0" borderId="4" xfId="0" applyFont="1" applyBorder="1" applyAlignment="1">
      <alignment horizontal="left"/>
    </xf>
    <xf numFmtId="0" fontId="4" fillId="0" borderId="4" xfId="0" applyFont="1" applyBorder="1"/>
    <xf numFmtId="0" fontId="7" fillId="5" borderId="4" xfId="0" applyFont="1" applyFill="1" applyBorder="1" applyAlignment="1">
      <alignment horizontal="center"/>
    </xf>
    <xf numFmtId="0" fontId="0" fillId="3" borderId="15" xfId="0" applyFill="1" applyBorder="1" applyAlignment="1">
      <alignment horizontal="left"/>
    </xf>
    <xf numFmtId="2" fontId="0" fillId="3" borderId="16" xfId="0" applyNumberFormat="1" applyFill="1" applyBorder="1" applyAlignment="1">
      <alignment horizontal="center"/>
    </xf>
    <xf numFmtId="2" fontId="7" fillId="0" borderId="2" xfId="0" applyNumberFormat="1" applyFont="1" applyBorder="1" applyAlignment="1">
      <alignment horizontal="center"/>
    </xf>
    <xf numFmtId="0" fontId="7" fillId="0" borderId="2" xfId="0" applyFont="1" applyBorder="1" applyAlignment="1">
      <alignment horizontal="center"/>
    </xf>
    <xf numFmtId="1" fontId="0" fillId="3" borderId="0" xfId="0" applyNumberFormat="1" applyFill="1" applyAlignment="1">
      <alignment horizontal="center"/>
    </xf>
    <xf numFmtId="0" fontId="0" fillId="3" borderId="17" xfId="0" applyFill="1" applyBorder="1"/>
    <xf numFmtId="0" fontId="0" fillId="0" borderId="0" xfId="0" applyAlignment="1">
      <alignment horizontal="left"/>
    </xf>
    <xf numFmtId="2" fontId="0" fillId="0" borderId="0" xfId="0" applyNumberFormat="1" applyAlignment="1">
      <alignment horizontal="center"/>
    </xf>
    <xf numFmtId="0" fontId="4" fillId="0" borderId="7" xfId="0" applyFont="1" applyBorder="1" applyAlignment="1">
      <alignment horizontal="left"/>
    </xf>
    <xf numFmtId="0" fontId="0" fillId="0" borderId="7" xfId="0" applyBorder="1" applyAlignment="1">
      <alignment horizontal="left"/>
    </xf>
    <xf numFmtId="0" fontId="0" fillId="2" borderId="7" xfId="0" applyFill="1" applyBorder="1" applyAlignment="1">
      <alignment horizontal="center"/>
    </xf>
    <xf numFmtId="0" fontId="6" fillId="2" borderId="7" xfId="0" applyFont="1" applyFill="1" applyBorder="1" applyAlignment="1">
      <alignment horizontal="center"/>
    </xf>
    <xf numFmtId="2" fontId="7" fillId="0" borderId="7" xfId="0" applyNumberFormat="1" applyFont="1" applyBorder="1" applyAlignment="1">
      <alignment horizontal="center"/>
    </xf>
    <xf numFmtId="0" fontId="7" fillId="0" borderId="7" xfId="0" applyFont="1" applyBorder="1" applyAlignment="1">
      <alignment horizontal="center"/>
    </xf>
    <xf numFmtId="0" fontId="0" fillId="0" borderId="0" xfId="0" quotePrefix="1" applyAlignment="1">
      <alignment horizontal="center"/>
    </xf>
    <xf numFmtId="0" fontId="5" fillId="0" borderId="4" xfId="0" applyFont="1" applyBorder="1"/>
    <xf numFmtId="0" fontId="5" fillId="0" borderId="0" xfId="0" applyFont="1"/>
    <xf numFmtId="0" fontId="4" fillId="0" borderId="7" xfId="0" applyFont="1" applyBorder="1" applyAlignment="1">
      <alignment horizontal="center"/>
    </xf>
    <xf numFmtId="0" fontId="0" fillId="0" borderId="4" xfId="0" quotePrefix="1" applyBorder="1" applyAlignment="1">
      <alignment horizontal="center"/>
    </xf>
    <xf numFmtId="0" fontId="4" fillId="6" borderId="0" xfId="0" applyFont="1" applyFill="1"/>
    <xf numFmtId="0" fontId="4" fillId="6" borderId="0" xfId="0" applyFont="1" applyFill="1" applyAlignment="1">
      <alignment horizontal="left"/>
    </xf>
    <xf numFmtId="4" fontId="0" fillId="0" borderId="0" xfId="0" applyNumberFormat="1" applyAlignment="1">
      <alignment horizontal="center"/>
    </xf>
    <xf numFmtId="0" fontId="5" fillId="0" borderId="7" xfId="0" applyFont="1" applyBorder="1"/>
    <xf numFmtId="0" fontId="0" fillId="0" borderId="7" xfId="0" applyBorder="1" applyAlignment="1">
      <alignment horizontal="center"/>
    </xf>
    <xf numFmtId="0" fontId="4" fillId="2" borderId="0" xfId="0" applyFont="1" applyFill="1" applyAlignment="1">
      <alignment horizontal="center"/>
    </xf>
    <xf numFmtId="2" fontId="6" fillId="2" borderId="0" xfId="0" applyNumberFormat="1" applyFont="1" applyFill="1" applyAlignment="1">
      <alignment horizontal="center"/>
    </xf>
    <xf numFmtId="0" fontId="0" fillId="2" borderId="9" xfId="0" applyFill="1" applyBorder="1" applyAlignment="1">
      <alignment horizontal="center"/>
    </xf>
    <xf numFmtId="2" fontId="6" fillId="2" borderId="9" xfId="0" applyNumberFormat="1" applyFont="1" applyFill="1" applyBorder="1" applyAlignment="1">
      <alignment horizontal="center"/>
    </xf>
    <xf numFmtId="0" fontId="6" fillId="2" borderId="9" xfId="0" applyFont="1" applyFill="1" applyBorder="1" applyAlignment="1">
      <alignment horizontal="center"/>
    </xf>
    <xf numFmtId="2" fontId="7" fillId="0" borderId="9" xfId="0" applyNumberFormat="1" applyFont="1" applyBorder="1" applyAlignment="1">
      <alignment horizontal="center"/>
    </xf>
    <xf numFmtId="0" fontId="4" fillId="2" borderId="0" xfId="0" applyFont="1" applyFill="1"/>
    <xf numFmtId="0" fontId="7" fillId="5" borderId="9" xfId="0" applyFont="1" applyFill="1" applyBorder="1" applyAlignment="1">
      <alignment horizontal="center"/>
    </xf>
    <xf numFmtId="0" fontId="5" fillId="0" borderId="14" xfId="0" applyFont="1" applyBorder="1"/>
    <xf numFmtId="0" fontId="7" fillId="0" borderId="0" xfId="0" applyFont="1"/>
    <xf numFmtId="0" fontId="10" fillId="0" borderId="0" xfId="0" applyFont="1" applyAlignment="1">
      <alignment horizontal="center"/>
    </xf>
    <xf numFmtId="0" fontId="0" fillId="3" borderId="18" xfId="0" applyFill="1" applyBorder="1"/>
    <xf numFmtId="0" fontId="0" fillId="3" borderId="19" xfId="0" applyFill="1" applyBorder="1" applyAlignment="1">
      <alignment horizontal="center"/>
    </xf>
    <xf numFmtId="2" fontId="11" fillId="0" borderId="0" xfId="0" applyNumberFormat="1" applyFont="1" applyAlignment="1">
      <alignment horizontal="left"/>
    </xf>
    <xf numFmtId="0" fontId="11" fillId="0" borderId="0" xfId="0" applyFont="1" applyAlignment="1">
      <alignment horizontal="center"/>
    </xf>
    <xf numFmtId="0" fontId="4" fillId="0" borderId="0" xfId="0" applyFont="1" applyAlignment="1">
      <alignment horizontal="center"/>
    </xf>
    <xf numFmtId="1" fontId="7" fillId="0" borderId="0" xfId="0" applyNumberFormat="1" applyFont="1" applyAlignment="1">
      <alignment horizontal="center"/>
    </xf>
    <xf numFmtId="0" fontId="4" fillId="0" borderId="9" xfId="0" applyFont="1" applyBorder="1" applyAlignment="1">
      <alignment horizontal="right"/>
    </xf>
    <xf numFmtId="0" fontId="0" fillId="0" borderId="9" xfId="0" applyBorder="1" applyAlignment="1">
      <alignment horizontal="right"/>
    </xf>
    <xf numFmtId="0" fontId="4" fillId="0" borderId="9" xfId="0" applyFont="1" applyBorder="1" applyAlignment="1">
      <alignment horizontal="center"/>
    </xf>
    <xf numFmtId="0" fontId="9" fillId="0" borderId="1" xfId="0" applyFont="1" applyBorder="1"/>
    <xf numFmtId="0" fontId="9" fillId="0" borderId="2" xfId="0" applyFont="1" applyBorder="1"/>
    <xf numFmtId="0" fontId="9" fillId="0" borderId="3" xfId="0" applyFont="1" applyBorder="1"/>
    <xf numFmtId="0" fontId="9" fillId="0" borderId="0" xfId="0" applyFont="1"/>
    <xf numFmtId="0" fontId="9" fillId="0" borderId="5" xfId="0" applyFont="1" applyBorder="1" applyAlignment="1">
      <alignment wrapText="1"/>
    </xf>
    <xf numFmtId="0" fontId="9" fillId="0" borderId="0" xfId="0" applyFont="1" applyAlignment="1">
      <alignment wrapText="1"/>
    </xf>
    <xf numFmtId="0" fontId="9" fillId="0" borderId="6" xfId="0" applyFont="1" applyBorder="1" applyAlignment="1">
      <alignment wrapText="1"/>
    </xf>
    <xf numFmtId="0" fontId="9" fillId="0" borderId="0" xfId="0" applyFont="1" applyAlignment="1">
      <alignment wrapText="1"/>
    </xf>
    <xf numFmtId="0" fontId="0" fillId="0" borderId="0" xfId="0" applyAlignment="1">
      <alignment horizontal="right"/>
    </xf>
    <xf numFmtId="0" fontId="0" fillId="7" borderId="0" xfId="0" applyFill="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9" fillId="0" borderId="5" xfId="0" applyFont="1" applyBorder="1" applyAlignment="1">
      <alignment horizontal="left" wrapText="1"/>
    </xf>
    <xf numFmtId="0" fontId="9" fillId="0" borderId="0" xfId="0" applyFont="1" applyAlignment="1">
      <alignment horizontal="left" wrapText="1"/>
    </xf>
    <xf numFmtId="0" fontId="9" fillId="0" borderId="6" xfId="0" applyFont="1" applyBorder="1" applyAlignment="1">
      <alignment horizontal="left" wrapText="1"/>
    </xf>
    <xf numFmtId="0" fontId="9" fillId="0" borderId="0" xfId="0" applyFont="1" applyAlignment="1">
      <alignment horizontal="left" wrapText="1"/>
    </xf>
    <xf numFmtId="0" fontId="9" fillId="0" borderId="15" xfId="0" applyFont="1" applyBorder="1" applyAlignment="1">
      <alignment horizontal="left" wrapText="1"/>
    </xf>
    <xf numFmtId="0" fontId="9" fillId="0" borderId="4" xfId="0" applyFont="1" applyBorder="1" applyAlignment="1">
      <alignment horizontal="left" wrapText="1"/>
    </xf>
    <xf numFmtId="0" fontId="9" fillId="0" borderId="16" xfId="0" applyFont="1" applyBorder="1" applyAlignment="1">
      <alignment horizontal="left" wrapText="1"/>
    </xf>
    <xf numFmtId="0" fontId="0" fillId="0" borderId="0" xfId="0"/>
    <xf numFmtId="0" fontId="4" fillId="0" borderId="0" xfId="0" applyFont="1"/>
    <xf numFmtId="0" fontId="0" fillId="0" borderId="2" xfId="0" applyBorder="1"/>
    <xf numFmtId="0" fontId="0" fillId="0" borderId="9" xfId="0" applyBorder="1"/>
    <xf numFmtId="0" fontId="1" fillId="0" borderId="0" xfId="1"/>
    <xf numFmtId="0" fontId="4" fillId="0" borderId="2" xfId="0" applyFont="1" applyBorder="1"/>
    <xf numFmtId="0" fontId="0" fillId="0" borderId="2" xfId="0" applyBorder="1"/>
    <xf numFmtId="49" fontId="4" fillId="0" borderId="0" xfId="0" applyNumberFormat="1" applyFont="1" applyAlignment="1">
      <alignment horizontal="left" vertical="center"/>
    </xf>
    <xf numFmtId="49" fontId="4" fillId="0" borderId="0" xfId="0" applyNumberFormat="1" applyFont="1"/>
    <xf numFmtId="49" fontId="4" fillId="0" borderId="0" xfId="0" applyNumberFormat="1" applyFont="1" applyAlignment="1">
      <alignment horizontal="center"/>
    </xf>
    <xf numFmtId="49" fontId="0" fillId="0" borderId="0" xfId="0" applyNumberFormat="1"/>
    <xf numFmtId="1" fontId="4" fillId="0" borderId="0" xfId="0" applyNumberFormat="1" applyFont="1" applyAlignment="1">
      <alignment horizontal="center"/>
    </xf>
    <xf numFmtId="49" fontId="4" fillId="0" borderId="7" xfId="0" applyNumberFormat="1" applyFont="1" applyBorder="1" applyAlignment="1">
      <alignment horizontal="left" vertical="center"/>
    </xf>
    <xf numFmtId="0" fontId="0" fillId="0" borderId="7" xfId="0" applyBorder="1"/>
    <xf numFmtId="0" fontId="4" fillId="0" borderId="7" xfId="0" applyFont="1" applyBorder="1"/>
    <xf numFmtId="0" fontId="13" fillId="8" borderId="0" xfId="0" applyFont="1" applyFill="1" applyAlignment="1">
      <alignment horizontal="left" vertical="top" wrapText="1"/>
    </xf>
    <xf numFmtId="0" fontId="14" fillId="8" borderId="0" xfId="0" applyFont="1" applyFill="1" applyAlignment="1">
      <alignment horizontal="left" vertical="center" wrapText="1"/>
    </xf>
    <xf numFmtId="0" fontId="14" fillId="8" borderId="0" xfId="0" applyFont="1" applyFill="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udiegids.ugent.be/2015/EN/FACULTY/I/MABA/IMRDEV/IMRDEV.html" TargetMode="External"/><Relationship Id="rId2" Type="http://schemas.openxmlformats.org/officeDocument/2006/relationships/hyperlink" Target="http://www.studiegids.ugent.be/2014/EN/FACULTY/I/MABA/IMRDEV/IMRDEV.html" TargetMode="External"/><Relationship Id="rId1" Type="http://schemas.openxmlformats.org/officeDocument/2006/relationships/hyperlink" Target="http://www.studiegids.ugent.be/2013/EN/FACULTY/I/MABA/IMRDEV/IMRDEV.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71D83-C307-234F-8E14-5DFE59C07252}">
  <dimension ref="B2:AK152"/>
  <sheetViews>
    <sheetView tabSelected="1" workbookViewId="0">
      <selection sqref="A1:XFD1048576"/>
    </sheetView>
  </sheetViews>
  <sheetFormatPr baseColWidth="10" defaultColWidth="8.83203125" defaultRowHeight="16" x14ac:dyDescent="0.2"/>
  <cols>
    <col min="1" max="1" width="2.83203125" customWidth="1"/>
    <col min="2" max="2" width="6.5" customWidth="1"/>
    <col min="3" max="3" width="5.6640625" customWidth="1"/>
    <col min="4" max="4" width="24.6640625" customWidth="1"/>
    <col min="5" max="5" width="1.6640625" customWidth="1"/>
    <col min="6" max="6" width="8" customWidth="1"/>
    <col min="7" max="7" width="8.6640625" customWidth="1"/>
    <col min="8" max="8" width="1.5" customWidth="1"/>
    <col min="10" max="10" width="1.5" customWidth="1"/>
    <col min="11" max="11" width="9" customWidth="1"/>
    <col min="13" max="13" width="1.6640625" customWidth="1"/>
    <col min="15" max="15" width="2" customWidth="1"/>
    <col min="16" max="16" width="7.5" customWidth="1"/>
    <col min="17" max="17" width="7.83203125" customWidth="1"/>
    <col min="18" max="18" width="2.1640625" customWidth="1"/>
    <col min="19" max="19" width="6.5" bestFit="1" customWidth="1"/>
    <col min="20" max="20" width="6.33203125" bestFit="1" customWidth="1"/>
    <col min="21" max="21" width="7.5" customWidth="1"/>
    <col min="23" max="23" width="3.5" customWidth="1"/>
    <col min="24" max="24" width="9.83203125" customWidth="1"/>
    <col min="25" max="25" width="4.5" customWidth="1"/>
    <col min="28" max="28" width="13.5" customWidth="1"/>
    <col min="30" max="30" width="9.6640625" customWidth="1"/>
  </cols>
  <sheetData>
    <row r="2" spans="2:25" x14ac:dyDescent="0.2">
      <c r="C2" s="1"/>
      <c r="D2" s="1"/>
      <c r="E2" s="1"/>
      <c r="F2" s="1"/>
      <c r="G2" s="1"/>
      <c r="H2" s="1"/>
      <c r="I2" s="1"/>
      <c r="J2" s="1"/>
      <c r="K2" s="1"/>
      <c r="L2" s="1"/>
      <c r="M2" s="1"/>
      <c r="N2" s="1"/>
      <c r="O2" s="1"/>
      <c r="P2" s="1"/>
      <c r="Q2" s="1"/>
    </row>
    <row r="3" spans="2:25" x14ac:dyDescent="0.2">
      <c r="B3" s="2" t="s">
        <v>0</v>
      </c>
      <c r="C3" s="3"/>
      <c r="D3" s="3"/>
      <c r="E3" s="3"/>
      <c r="F3" s="3"/>
      <c r="G3" s="4"/>
      <c r="H3" s="1"/>
      <c r="I3" s="5" t="s">
        <v>1</v>
      </c>
      <c r="J3" s="5"/>
      <c r="K3" s="6"/>
      <c r="L3" s="6"/>
      <c r="M3" s="6"/>
      <c r="N3" s="6"/>
      <c r="O3" s="7"/>
      <c r="P3" s="7"/>
      <c r="Q3" s="7"/>
    </row>
    <row r="4" spans="2:25" x14ac:dyDescent="0.2">
      <c r="B4" s="8" t="s">
        <v>2</v>
      </c>
      <c r="C4" s="9"/>
      <c r="D4" s="9"/>
      <c r="E4" s="9"/>
      <c r="F4" s="9"/>
      <c r="G4" s="10"/>
      <c r="I4" s="5" t="s">
        <v>3</v>
      </c>
      <c r="J4" s="5"/>
      <c r="K4" s="11" t="s">
        <v>4</v>
      </c>
      <c r="L4" s="11"/>
      <c r="M4" s="11"/>
      <c r="N4" s="11"/>
      <c r="O4" s="12"/>
      <c r="P4" s="12"/>
      <c r="Q4" s="12"/>
    </row>
    <row r="5" spans="2:25" x14ac:dyDescent="0.2">
      <c r="B5" s="8" t="s">
        <v>5</v>
      </c>
      <c r="C5" s="9"/>
      <c r="D5" s="9"/>
      <c r="E5" s="9"/>
      <c r="F5" s="9"/>
      <c r="G5" s="10"/>
      <c r="I5" s="5" t="s">
        <v>6</v>
      </c>
      <c r="J5" s="5"/>
      <c r="K5" s="13"/>
      <c r="L5" s="13"/>
      <c r="M5" s="13"/>
      <c r="N5" s="13"/>
      <c r="O5" s="7"/>
      <c r="P5" s="7"/>
      <c r="Q5" s="7"/>
    </row>
    <row r="6" spans="2:25" x14ac:dyDescent="0.2">
      <c r="B6" s="14" t="s">
        <v>7</v>
      </c>
      <c r="C6" s="15"/>
      <c r="D6" s="15"/>
      <c r="E6" s="15"/>
      <c r="F6" s="15"/>
      <c r="G6" s="16"/>
      <c r="I6" s="5" t="s">
        <v>8</v>
      </c>
      <c r="J6" s="5"/>
      <c r="K6" s="13"/>
      <c r="L6" s="13"/>
      <c r="M6" s="13"/>
      <c r="N6" s="13"/>
      <c r="O6" s="7"/>
      <c r="P6" s="7"/>
      <c r="Q6" s="7"/>
    </row>
    <row r="7" spans="2:25" x14ac:dyDescent="0.2">
      <c r="B7" s="17" t="s">
        <v>9</v>
      </c>
      <c r="C7" s="18"/>
      <c r="D7" s="18"/>
      <c r="E7" s="18"/>
      <c r="F7" s="18"/>
      <c r="G7" s="19"/>
      <c r="H7" s="1"/>
      <c r="I7" s="5" t="s">
        <v>10</v>
      </c>
      <c r="J7" s="5"/>
      <c r="K7" s="13"/>
      <c r="L7" s="13"/>
      <c r="M7" s="13"/>
      <c r="N7" s="13"/>
      <c r="O7" s="7"/>
      <c r="P7" s="7"/>
      <c r="Q7" s="7"/>
      <c r="R7" s="20"/>
      <c r="S7" s="21" t="s">
        <v>11</v>
      </c>
      <c r="T7" s="21"/>
      <c r="U7" s="21"/>
      <c r="V7" s="21"/>
      <c r="W7" s="21"/>
      <c r="X7" s="21"/>
      <c r="Y7" s="21"/>
    </row>
    <row r="8" spans="2:25" ht="17" thickBot="1" x14ac:dyDescent="0.25">
      <c r="B8" s="22" t="s">
        <v>12</v>
      </c>
      <c r="C8" s="23"/>
      <c r="D8" s="23"/>
      <c r="E8" s="23"/>
      <c r="F8" s="23"/>
      <c r="G8" s="24"/>
      <c r="H8" s="25"/>
      <c r="I8" s="25"/>
      <c r="J8" s="25"/>
      <c r="K8" s="26" t="s">
        <v>13</v>
      </c>
      <c r="L8" s="26"/>
      <c r="M8" s="26"/>
      <c r="N8" s="26"/>
      <c r="O8" s="27"/>
      <c r="P8" s="28" t="s">
        <v>14</v>
      </c>
      <c r="Q8" s="28" t="s">
        <v>14</v>
      </c>
      <c r="S8" s="29" t="s">
        <v>15</v>
      </c>
      <c r="T8" s="30" t="s">
        <v>16</v>
      </c>
      <c r="U8" s="31" t="s">
        <v>17</v>
      </c>
      <c r="V8" s="32" t="s">
        <v>18</v>
      </c>
      <c r="W8" s="30"/>
      <c r="X8" s="29"/>
      <c r="Y8" s="30"/>
    </row>
    <row r="9" spans="2:25" ht="17" thickTop="1" x14ac:dyDescent="0.2">
      <c r="B9" s="33" t="s">
        <v>19</v>
      </c>
      <c r="C9" s="33"/>
      <c r="D9" s="33"/>
      <c r="E9" s="33"/>
      <c r="F9" s="34" t="s">
        <v>20</v>
      </c>
      <c r="G9" s="34" t="s">
        <v>21</v>
      </c>
      <c r="H9" s="35"/>
      <c r="I9" s="35" t="s">
        <v>22</v>
      </c>
      <c r="J9" s="35"/>
      <c r="K9" s="35" t="s">
        <v>15</v>
      </c>
      <c r="L9" s="36" t="s">
        <v>23</v>
      </c>
      <c r="M9" s="36"/>
      <c r="N9" s="36" t="s">
        <v>24</v>
      </c>
      <c r="O9" s="28"/>
      <c r="P9" s="37" t="s">
        <v>25</v>
      </c>
      <c r="Q9" s="37" t="s">
        <v>26</v>
      </c>
      <c r="R9" s="28"/>
      <c r="S9" s="29"/>
      <c r="T9" s="30"/>
      <c r="U9" s="31"/>
      <c r="V9" s="32"/>
      <c r="W9" s="30"/>
      <c r="X9" s="29"/>
      <c r="Y9" s="30"/>
    </row>
    <row r="10" spans="2:25" x14ac:dyDescent="0.2">
      <c r="B10" s="38" t="s">
        <v>27</v>
      </c>
      <c r="C10" s="39" t="s">
        <v>28</v>
      </c>
      <c r="D10" s="38" t="s">
        <v>29</v>
      </c>
      <c r="F10" s="40"/>
      <c r="G10" s="40"/>
      <c r="H10" s="1"/>
      <c r="I10" s="41"/>
      <c r="J10" s="1"/>
      <c r="K10" s="41"/>
      <c r="L10" s="42" t="str">
        <f>IF(K10="","[X]",VLOOKUP(K10,$S$10:$T$28,2,FALSE))</f>
        <v>[X]</v>
      </c>
      <c r="M10" s="43"/>
      <c r="N10" s="42" t="str">
        <f>IF(OR(L10="[X]",L10="NA"),"NA ",I10*L10)</f>
        <v xml:space="preserve">NA </v>
      </c>
      <c r="O10" s="42"/>
      <c r="P10" s="42"/>
      <c r="Q10" s="42"/>
      <c r="S10" s="44"/>
      <c r="T10" s="45"/>
      <c r="U10" s="46"/>
      <c r="V10" s="47" t="s">
        <v>30</v>
      </c>
      <c r="W10" s="30"/>
      <c r="X10" s="29"/>
      <c r="Y10" s="30"/>
    </row>
    <row r="11" spans="2:25" x14ac:dyDescent="0.2">
      <c r="B11" s="38" t="s">
        <v>27</v>
      </c>
      <c r="C11" s="39" t="s">
        <v>28</v>
      </c>
      <c r="D11" s="38" t="s">
        <v>31</v>
      </c>
      <c r="F11" s="40"/>
      <c r="G11" s="40"/>
      <c r="H11" s="1"/>
      <c r="I11" s="41"/>
      <c r="J11" s="1"/>
      <c r="K11" s="41"/>
      <c r="L11" s="42" t="str">
        <f>IF(K11="","[X]",VLOOKUP(K11,$S$10:$T$28,2,FALSE))</f>
        <v>[X]</v>
      </c>
      <c r="M11" s="43"/>
      <c r="N11" s="42" t="str">
        <f>IF(OR(L11="[X]",L11="NA"),"NA ",I11*L11)</f>
        <v xml:space="preserve">NA </v>
      </c>
      <c r="O11" s="42"/>
      <c r="P11" s="42"/>
      <c r="Q11" s="42"/>
      <c r="S11" s="48" t="s">
        <v>32</v>
      </c>
      <c r="T11" s="49">
        <v>4</v>
      </c>
      <c r="U11" s="50" t="s">
        <v>33</v>
      </c>
      <c r="V11" s="51" t="s">
        <v>34</v>
      </c>
      <c r="W11" s="30"/>
      <c r="X11" s="29"/>
      <c r="Y11" s="30"/>
    </row>
    <row r="12" spans="2:25" x14ac:dyDescent="0.2">
      <c r="B12" s="38" t="s">
        <v>27</v>
      </c>
      <c r="C12" s="39" t="s">
        <v>28</v>
      </c>
      <c r="D12" s="38" t="s">
        <v>35</v>
      </c>
      <c r="F12" s="40"/>
      <c r="G12" s="40"/>
      <c r="H12" s="1"/>
      <c r="I12" s="41"/>
      <c r="J12" s="1"/>
      <c r="K12" s="41"/>
      <c r="L12" s="42" t="str">
        <f>IF(K12="","[X]",VLOOKUP(K12,$S$10:$T$28,2,FALSE))</f>
        <v>[X]</v>
      </c>
      <c r="M12" s="43"/>
      <c r="N12" s="42" t="str">
        <f>IF(OR(L12="[X]",L12="NA"),"NA ",I12*L12)</f>
        <v xml:space="preserve">NA </v>
      </c>
      <c r="O12" s="42"/>
      <c r="P12" s="42"/>
      <c r="Q12" s="42"/>
      <c r="S12" s="48" t="s">
        <v>36</v>
      </c>
      <c r="T12" s="49">
        <v>3</v>
      </c>
      <c r="U12" s="50" t="s">
        <v>37</v>
      </c>
      <c r="V12" s="51" t="s">
        <v>38</v>
      </c>
      <c r="W12" s="30"/>
      <c r="X12" s="29"/>
      <c r="Y12" s="30"/>
    </row>
    <row r="13" spans="2:25" x14ac:dyDescent="0.2">
      <c r="B13" s="38" t="s">
        <v>27</v>
      </c>
      <c r="C13" s="39" t="s">
        <v>28</v>
      </c>
      <c r="D13" s="38" t="s">
        <v>39</v>
      </c>
      <c r="E13" s="52"/>
      <c r="F13" s="53"/>
      <c r="G13" s="53"/>
      <c r="H13" s="34"/>
      <c r="I13" s="54"/>
      <c r="J13" s="34"/>
      <c r="K13" s="41"/>
      <c r="L13" s="42" t="str">
        <f>IF(K13="","[X]",VLOOKUP(K13,$S$10:$T$28,2,FALSE))</f>
        <v>[X]</v>
      </c>
      <c r="M13" s="55"/>
      <c r="N13" s="56" t="str">
        <f>IF(OR(L13="[X]",L13="NA"),"NA ",I13*L13)</f>
        <v xml:space="preserve">NA </v>
      </c>
      <c r="O13" s="42"/>
      <c r="P13" s="56"/>
      <c r="Q13" s="56"/>
      <c r="S13" s="48" t="s">
        <v>40</v>
      </c>
      <c r="T13" s="49">
        <v>2</v>
      </c>
      <c r="U13" s="50" t="s">
        <v>41</v>
      </c>
      <c r="V13" s="51" t="s">
        <v>42</v>
      </c>
      <c r="W13" s="30"/>
      <c r="X13" s="29"/>
      <c r="Y13" s="30"/>
    </row>
    <row r="14" spans="2:25" x14ac:dyDescent="0.2">
      <c r="B14" s="57" t="s">
        <v>43</v>
      </c>
      <c r="C14" s="57"/>
      <c r="D14" s="57"/>
      <c r="E14" s="58"/>
      <c r="F14" s="59" t="s">
        <v>44</v>
      </c>
      <c r="G14" s="59"/>
      <c r="H14" s="1"/>
      <c r="I14" s="43">
        <f>SUMIF(L10:L13,"&gt;=0",I10:I13)</f>
        <v>0</v>
      </c>
      <c r="K14" s="60" t="s">
        <v>45</v>
      </c>
      <c r="L14" s="60"/>
      <c r="M14" s="43"/>
      <c r="N14" s="42" t="str">
        <f>IF(I14=0,"NA",I16/I15)</f>
        <v>NA</v>
      </c>
      <c r="O14" s="42"/>
      <c r="P14" s="42"/>
      <c r="Q14" s="42"/>
      <c r="S14" s="48" t="s">
        <v>46</v>
      </c>
      <c r="T14" s="49">
        <v>1</v>
      </c>
      <c r="U14" s="50" t="s">
        <v>47</v>
      </c>
      <c r="V14" s="51" t="s">
        <v>48</v>
      </c>
      <c r="W14" s="30"/>
      <c r="X14" s="29"/>
      <c r="Y14" s="30"/>
    </row>
    <row r="15" spans="2:25" x14ac:dyDescent="0.2">
      <c r="D15" s="61"/>
      <c r="E15" s="61"/>
      <c r="F15" s="59" t="s">
        <v>49</v>
      </c>
      <c r="G15" s="59"/>
      <c r="H15" s="1"/>
      <c r="I15" s="43">
        <f>SUMIF(L10:L13,"&gt;0.0",I10:I13)</f>
        <v>0</v>
      </c>
      <c r="J15" s="61"/>
      <c r="K15" s="59" t="s">
        <v>50</v>
      </c>
      <c r="L15" s="59"/>
      <c r="M15" s="43"/>
      <c r="N15" s="43">
        <f>SUMIF(K10:K13,"E",I10:I13)</f>
        <v>0</v>
      </c>
      <c r="O15" s="43"/>
      <c r="P15" s="43"/>
      <c r="Q15" s="43"/>
      <c r="S15" s="48" t="s">
        <v>51</v>
      </c>
      <c r="T15" s="49">
        <v>0</v>
      </c>
      <c r="U15" s="50" t="s">
        <v>52</v>
      </c>
      <c r="V15" s="51" t="s">
        <v>53</v>
      </c>
      <c r="W15" s="30"/>
      <c r="X15" s="29"/>
      <c r="Y15" s="30"/>
    </row>
    <row r="16" spans="2:25" ht="17" thickBot="1" x14ac:dyDescent="0.25">
      <c r="B16" s="62"/>
      <c r="C16" s="62"/>
      <c r="D16" s="62"/>
      <c r="E16" s="63"/>
      <c r="F16" s="59" t="s">
        <v>54</v>
      </c>
      <c r="G16" s="59"/>
      <c r="H16" s="25"/>
      <c r="I16" s="42">
        <f>SUMPRODUCT(I10:I13,L10:L13)</f>
        <v>0</v>
      </c>
      <c r="J16" s="64"/>
      <c r="K16" s="59" t="s">
        <v>55</v>
      </c>
      <c r="L16" s="59"/>
      <c r="M16" s="64"/>
      <c r="N16" s="64">
        <f>I15+N15</f>
        <v>0</v>
      </c>
      <c r="O16" s="43"/>
      <c r="P16" s="64"/>
      <c r="Q16" s="64"/>
      <c r="S16" s="48" t="s">
        <v>56</v>
      </c>
      <c r="T16" s="65" t="s">
        <v>57</v>
      </c>
      <c r="U16" s="50" t="s">
        <v>58</v>
      </c>
      <c r="V16" s="51" t="s">
        <v>59</v>
      </c>
      <c r="W16" s="30"/>
      <c r="X16" s="29"/>
      <c r="Y16" s="30"/>
    </row>
    <row r="17" spans="2:29" ht="17" thickTop="1" x14ac:dyDescent="0.2">
      <c r="B17" s="66" t="s">
        <v>60</v>
      </c>
      <c r="C17" s="66"/>
      <c r="D17" s="66"/>
      <c r="E17" s="67"/>
      <c r="F17" s="36" t="s">
        <v>17</v>
      </c>
      <c r="G17" s="36" t="s">
        <v>18</v>
      </c>
      <c r="H17" s="68"/>
      <c r="I17" s="36" t="s">
        <v>61</v>
      </c>
      <c r="J17" s="68"/>
      <c r="K17" s="36" t="s">
        <v>62</v>
      </c>
      <c r="L17" s="36" t="s">
        <v>23</v>
      </c>
      <c r="M17" s="69"/>
      <c r="N17" s="36" t="s">
        <v>24</v>
      </c>
      <c r="O17" s="28"/>
      <c r="P17" s="36" t="s">
        <v>25</v>
      </c>
      <c r="Q17" s="36" t="s">
        <v>26</v>
      </c>
      <c r="S17" s="48" t="s">
        <v>63</v>
      </c>
      <c r="T17" s="65" t="s">
        <v>64</v>
      </c>
      <c r="U17" s="50" t="s">
        <v>65</v>
      </c>
      <c r="V17" s="70" t="s">
        <v>66</v>
      </c>
      <c r="W17" s="71"/>
      <c r="X17" s="70" t="s">
        <v>67</v>
      </c>
      <c r="Y17" s="71"/>
    </row>
    <row r="18" spans="2:29" x14ac:dyDescent="0.2">
      <c r="B18" s="72" t="s">
        <v>27</v>
      </c>
      <c r="C18" s="72" t="s">
        <v>28</v>
      </c>
      <c r="D18" s="72" t="s">
        <v>68</v>
      </c>
      <c r="F18" s="40"/>
      <c r="G18" s="40"/>
      <c r="H18" s="1"/>
      <c r="I18" s="41"/>
      <c r="J18" s="1"/>
      <c r="K18" s="41"/>
      <c r="L18" s="42" t="str">
        <f t="shared" ref="L18:L30" si="0">IF(K18="","[X]",VLOOKUP(K18,$S$10:$T$28,2,FALSE))</f>
        <v>[X]</v>
      </c>
      <c r="M18" s="43"/>
      <c r="N18" s="43" t="str">
        <f t="shared" ref="N18:N30" si="1">IF(OR(L18="[X]",L18="NA"),"NA ",I18*L18)</f>
        <v xml:space="preserve">NA </v>
      </c>
      <c r="O18" s="43"/>
      <c r="P18" s="73"/>
      <c r="Q18" s="73"/>
      <c r="S18" s="48" t="s">
        <v>69</v>
      </c>
      <c r="T18" s="30" t="s">
        <v>64</v>
      </c>
      <c r="U18" s="50" t="s">
        <v>70</v>
      </c>
      <c r="V18" s="74" t="str">
        <f t="shared" ref="V18:V30" si="2">C18</f>
        <v>NUM</v>
      </c>
      <c r="W18" s="30">
        <f t="shared" ref="W18:W30" si="3">IF(AND(L18&lt;&gt;"[X]",V18&lt;5000),I18,0)</f>
        <v>0</v>
      </c>
      <c r="X18" s="29" t="str">
        <f t="shared" ref="X18:X30" si="4">B18</f>
        <v>ALPH</v>
      </c>
      <c r="Y18" s="30">
        <f t="shared" ref="Y18:Y30" si="5">IF(AND(L18&lt;&gt;"[X]",X18="AGEC"),I18,0)</f>
        <v>0</v>
      </c>
    </row>
    <row r="19" spans="2:29" x14ac:dyDescent="0.2">
      <c r="B19" s="72" t="s">
        <v>27</v>
      </c>
      <c r="C19" s="72" t="s">
        <v>28</v>
      </c>
      <c r="D19" s="75" t="s">
        <v>71</v>
      </c>
      <c r="F19" s="40"/>
      <c r="G19" s="40"/>
      <c r="H19" s="1"/>
      <c r="I19" s="41"/>
      <c r="J19" s="1"/>
      <c r="K19" s="41"/>
      <c r="L19" s="42" t="str">
        <f t="shared" si="0"/>
        <v>[X]</v>
      </c>
      <c r="M19" s="43"/>
      <c r="N19" s="43" t="str">
        <f t="shared" si="1"/>
        <v xml:space="preserve">NA </v>
      </c>
      <c r="O19" s="43"/>
      <c r="P19" s="73"/>
      <c r="Q19" s="73"/>
      <c r="S19" s="48" t="s">
        <v>72</v>
      </c>
      <c r="T19" s="30" t="s">
        <v>64</v>
      </c>
      <c r="U19" s="50" t="s">
        <v>73</v>
      </c>
      <c r="V19" s="74" t="str">
        <f t="shared" si="2"/>
        <v>NUM</v>
      </c>
      <c r="W19" s="30">
        <f t="shared" si="3"/>
        <v>0</v>
      </c>
      <c r="X19" s="29" t="str">
        <f t="shared" si="4"/>
        <v>ALPH</v>
      </c>
      <c r="Y19" s="30">
        <f t="shared" si="5"/>
        <v>0</v>
      </c>
    </row>
    <row r="20" spans="2:29" x14ac:dyDescent="0.2">
      <c r="B20" s="76"/>
      <c r="C20" s="76"/>
      <c r="D20" s="77"/>
      <c r="F20" s="53"/>
      <c r="G20" s="53"/>
      <c r="H20" s="1"/>
      <c r="I20" s="54"/>
      <c r="J20" s="1"/>
      <c r="K20" s="54"/>
      <c r="L20" s="56" t="str">
        <f t="shared" si="0"/>
        <v>[X]</v>
      </c>
      <c r="M20" s="43"/>
      <c r="N20" s="55" t="str">
        <f t="shared" si="1"/>
        <v xml:space="preserve">NA </v>
      </c>
      <c r="O20" s="43"/>
      <c r="P20" s="78"/>
      <c r="Q20" s="78"/>
      <c r="S20" s="48" t="s">
        <v>74</v>
      </c>
      <c r="T20" s="49" t="s">
        <v>64</v>
      </c>
      <c r="U20" s="50" t="s">
        <v>75</v>
      </c>
      <c r="V20" s="74">
        <f t="shared" si="2"/>
        <v>0</v>
      </c>
      <c r="W20" s="30">
        <f t="shared" si="3"/>
        <v>0</v>
      </c>
      <c r="X20" s="29">
        <f t="shared" si="4"/>
        <v>0</v>
      </c>
      <c r="Y20" s="30">
        <f t="shared" si="5"/>
        <v>0</v>
      </c>
    </row>
    <row r="21" spans="2:29" x14ac:dyDescent="0.2">
      <c r="B21" s="72" t="s">
        <v>27</v>
      </c>
      <c r="C21" s="72" t="s">
        <v>28</v>
      </c>
      <c r="D21" s="75" t="s">
        <v>76</v>
      </c>
      <c r="F21" s="40"/>
      <c r="G21" s="40"/>
      <c r="H21" s="1"/>
      <c r="I21" s="41"/>
      <c r="J21" s="1"/>
      <c r="K21" s="41"/>
      <c r="L21" s="42" t="str">
        <f t="shared" si="0"/>
        <v>[X]</v>
      </c>
      <c r="M21" s="43"/>
      <c r="N21" s="43" t="str">
        <f t="shared" si="1"/>
        <v xml:space="preserve">NA </v>
      </c>
      <c r="O21" s="43"/>
      <c r="P21" s="73"/>
      <c r="Q21" s="73"/>
      <c r="S21" s="79" t="s">
        <v>77</v>
      </c>
      <c r="T21" s="80" t="s">
        <v>64</v>
      </c>
      <c r="U21" s="50" t="s">
        <v>78</v>
      </c>
      <c r="V21" s="74" t="str">
        <f t="shared" si="2"/>
        <v>NUM</v>
      </c>
      <c r="W21" s="30">
        <f t="shared" si="3"/>
        <v>0</v>
      </c>
      <c r="X21" s="29" t="str">
        <f t="shared" si="4"/>
        <v>ALPH</v>
      </c>
      <c r="Y21" s="30">
        <f t="shared" si="5"/>
        <v>0</v>
      </c>
    </row>
    <row r="22" spans="2:29" x14ac:dyDescent="0.2">
      <c r="B22" s="72" t="s">
        <v>27</v>
      </c>
      <c r="C22" s="72" t="s">
        <v>28</v>
      </c>
      <c r="D22" s="75" t="s">
        <v>79</v>
      </c>
      <c r="F22" s="40"/>
      <c r="G22" s="40"/>
      <c r="H22" s="1"/>
      <c r="I22" s="41"/>
      <c r="J22" s="1"/>
      <c r="K22" s="41"/>
      <c r="L22" s="42" t="str">
        <f t="shared" si="0"/>
        <v>[X]</v>
      </c>
      <c r="M22" s="43"/>
      <c r="N22" s="43" t="str">
        <f t="shared" si="1"/>
        <v xml:space="preserve">NA </v>
      </c>
      <c r="O22" s="43"/>
      <c r="P22" s="73"/>
      <c r="Q22" s="73"/>
      <c r="S22" s="48"/>
      <c r="T22" s="30"/>
      <c r="U22" s="50" t="s">
        <v>80</v>
      </c>
      <c r="V22" s="74" t="str">
        <f t="shared" si="2"/>
        <v>NUM</v>
      </c>
      <c r="W22" s="30">
        <f t="shared" si="3"/>
        <v>0</v>
      </c>
      <c r="X22" s="29" t="str">
        <f t="shared" si="4"/>
        <v>ALPH</v>
      </c>
      <c r="Y22" s="30">
        <f t="shared" si="5"/>
        <v>0</v>
      </c>
    </row>
    <row r="23" spans="2:29" x14ac:dyDescent="0.2">
      <c r="B23" s="76"/>
      <c r="C23" s="76"/>
      <c r="D23" s="77"/>
      <c r="F23" s="53"/>
      <c r="G23" s="53"/>
      <c r="H23" s="1"/>
      <c r="I23" s="54"/>
      <c r="J23" s="1"/>
      <c r="K23" s="54"/>
      <c r="L23" s="42" t="str">
        <f t="shared" si="0"/>
        <v>[X]</v>
      </c>
      <c r="M23" s="43"/>
      <c r="N23" s="43" t="str">
        <f t="shared" si="1"/>
        <v xml:space="preserve">NA </v>
      </c>
      <c r="O23" s="43"/>
      <c r="P23" s="78"/>
      <c r="Q23" s="78"/>
      <c r="S23" s="48"/>
      <c r="T23" s="49"/>
      <c r="U23" s="50" t="s">
        <v>81</v>
      </c>
      <c r="V23" s="74">
        <f t="shared" si="2"/>
        <v>0</v>
      </c>
      <c r="W23" s="30">
        <f t="shared" si="3"/>
        <v>0</v>
      </c>
      <c r="X23" s="29">
        <f t="shared" si="4"/>
        <v>0</v>
      </c>
      <c r="Y23" s="30">
        <f t="shared" si="5"/>
        <v>0</v>
      </c>
    </row>
    <row r="24" spans="2:29" x14ac:dyDescent="0.2">
      <c r="B24" s="72" t="s">
        <v>27</v>
      </c>
      <c r="C24" s="72" t="s">
        <v>28</v>
      </c>
      <c r="D24" s="75" t="s">
        <v>82</v>
      </c>
      <c r="F24" s="40"/>
      <c r="G24" s="40"/>
      <c r="H24" s="1"/>
      <c r="I24" s="41"/>
      <c r="J24" s="1"/>
      <c r="K24" s="41"/>
      <c r="L24" s="81" t="str">
        <f t="shared" si="0"/>
        <v>[X]</v>
      </c>
      <c r="M24" s="43"/>
      <c r="N24" s="82" t="str">
        <f t="shared" si="1"/>
        <v xml:space="preserve">NA </v>
      </c>
      <c r="O24" s="43"/>
      <c r="P24" s="73"/>
      <c r="Q24" s="73"/>
      <c r="S24" s="48"/>
      <c r="T24" s="30"/>
      <c r="U24" s="50" t="s">
        <v>83</v>
      </c>
      <c r="V24" s="83" t="str">
        <f t="shared" si="2"/>
        <v>NUM</v>
      </c>
      <c r="W24" s="30">
        <f t="shared" si="3"/>
        <v>0</v>
      </c>
      <c r="X24" s="29" t="str">
        <f t="shared" si="4"/>
        <v>ALPH</v>
      </c>
      <c r="Y24" s="30">
        <f t="shared" si="5"/>
        <v>0</v>
      </c>
    </row>
    <row r="25" spans="2:29" x14ac:dyDescent="0.2">
      <c r="B25" s="72" t="s">
        <v>27</v>
      </c>
      <c r="C25" s="72" t="s">
        <v>28</v>
      </c>
      <c r="D25" s="75" t="s">
        <v>84</v>
      </c>
      <c r="F25" s="40"/>
      <c r="G25" s="40"/>
      <c r="H25" s="1"/>
      <c r="I25" s="41"/>
      <c r="J25" s="1"/>
      <c r="K25" s="41"/>
      <c r="L25" s="42" t="str">
        <f t="shared" si="0"/>
        <v>[X]</v>
      </c>
      <c r="M25" s="43"/>
      <c r="N25" s="43" t="str">
        <f t="shared" si="1"/>
        <v xml:space="preserve">NA </v>
      </c>
      <c r="O25" s="43"/>
      <c r="P25" s="73"/>
      <c r="Q25" s="73"/>
      <c r="S25" s="48"/>
      <c r="T25" s="49"/>
      <c r="U25" s="50" t="s">
        <v>85</v>
      </c>
      <c r="V25" s="74" t="str">
        <f t="shared" si="2"/>
        <v>NUM</v>
      </c>
      <c r="W25" s="30">
        <f t="shared" si="3"/>
        <v>0</v>
      </c>
      <c r="X25" s="29" t="str">
        <f t="shared" si="4"/>
        <v>ALPH</v>
      </c>
      <c r="Y25" s="30">
        <f t="shared" si="5"/>
        <v>0</v>
      </c>
    </row>
    <row r="26" spans="2:29" x14ac:dyDescent="0.2">
      <c r="B26" s="76"/>
      <c r="C26" s="76"/>
      <c r="D26" s="77"/>
      <c r="F26" s="53"/>
      <c r="G26" s="53"/>
      <c r="H26" s="1"/>
      <c r="I26" s="54"/>
      <c r="J26" s="1"/>
      <c r="K26" s="54"/>
      <c r="L26" s="56" t="str">
        <f t="shared" si="0"/>
        <v>[X]</v>
      </c>
      <c r="M26" s="55"/>
      <c r="N26" s="55" t="str">
        <f t="shared" si="1"/>
        <v xml:space="preserve">NA </v>
      </c>
      <c r="O26" s="43"/>
      <c r="P26" s="78"/>
      <c r="Q26" s="78"/>
      <c r="S26" s="48"/>
      <c r="T26" s="49"/>
      <c r="U26" s="50" t="s">
        <v>86</v>
      </c>
      <c r="V26" s="74">
        <f t="shared" si="2"/>
        <v>0</v>
      </c>
      <c r="W26" s="30">
        <f t="shared" si="3"/>
        <v>0</v>
      </c>
      <c r="X26" s="29">
        <f t="shared" si="4"/>
        <v>0</v>
      </c>
      <c r="Y26" s="30">
        <f t="shared" si="5"/>
        <v>0</v>
      </c>
    </row>
    <row r="27" spans="2:29" x14ac:dyDescent="0.2">
      <c r="B27" s="72" t="s">
        <v>27</v>
      </c>
      <c r="C27" s="72" t="s">
        <v>28</v>
      </c>
      <c r="D27" s="75" t="s">
        <v>87</v>
      </c>
      <c r="F27" s="40"/>
      <c r="G27" s="40"/>
      <c r="H27" s="1"/>
      <c r="I27" s="41"/>
      <c r="J27" s="1"/>
      <c r="K27" s="41"/>
      <c r="L27" s="42" t="str">
        <f t="shared" si="0"/>
        <v>[X]</v>
      </c>
      <c r="M27" s="43"/>
      <c r="N27" s="43" t="str">
        <f t="shared" si="1"/>
        <v xml:space="preserve">NA </v>
      </c>
      <c r="O27" s="43"/>
      <c r="P27" s="73"/>
      <c r="Q27" s="73"/>
      <c r="S27" s="48"/>
      <c r="T27" s="49"/>
      <c r="U27" s="50" t="s">
        <v>88</v>
      </c>
      <c r="V27" s="74" t="str">
        <f t="shared" si="2"/>
        <v>NUM</v>
      </c>
      <c r="W27" s="30">
        <f t="shared" si="3"/>
        <v>0</v>
      </c>
      <c r="X27" s="29" t="str">
        <f t="shared" si="4"/>
        <v>ALPH</v>
      </c>
      <c r="Y27" s="30">
        <f t="shared" si="5"/>
        <v>0</v>
      </c>
    </row>
    <row r="28" spans="2:29" x14ac:dyDescent="0.2">
      <c r="B28" s="72" t="s">
        <v>27</v>
      </c>
      <c r="C28" s="72" t="s">
        <v>28</v>
      </c>
      <c r="D28" s="75" t="s">
        <v>89</v>
      </c>
      <c r="F28" s="40"/>
      <c r="G28" s="40"/>
      <c r="H28" s="1"/>
      <c r="I28" s="41"/>
      <c r="J28" s="1"/>
      <c r="K28" s="41"/>
      <c r="L28" s="42" t="str">
        <f t="shared" si="0"/>
        <v>[X]</v>
      </c>
      <c r="M28" s="43"/>
      <c r="N28" s="43" t="str">
        <f t="shared" si="1"/>
        <v xml:space="preserve">NA </v>
      </c>
      <c r="O28" s="43"/>
      <c r="P28" s="73"/>
      <c r="Q28" s="73"/>
      <c r="S28" s="79"/>
      <c r="T28" s="80"/>
      <c r="U28" s="84" t="s">
        <v>90</v>
      </c>
      <c r="V28" s="74" t="str">
        <f t="shared" si="2"/>
        <v>NUM</v>
      </c>
      <c r="W28" s="30">
        <f t="shared" si="3"/>
        <v>0</v>
      </c>
      <c r="X28" s="29" t="str">
        <f t="shared" si="4"/>
        <v>ALPH</v>
      </c>
      <c r="Y28" s="30">
        <f t="shared" si="5"/>
        <v>0</v>
      </c>
    </row>
    <row r="29" spans="2:29" x14ac:dyDescent="0.2">
      <c r="B29" s="76" t="s">
        <v>27</v>
      </c>
      <c r="C29" s="76" t="s">
        <v>28</v>
      </c>
      <c r="D29" s="77" t="s">
        <v>91</v>
      </c>
      <c r="F29" s="53"/>
      <c r="G29" s="53"/>
      <c r="H29" s="1"/>
      <c r="I29" s="54"/>
      <c r="J29" s="1"/>
      <c r="K29" s="54"/>
      <c r="L29" s="42" t="str">
        <f t="shared" si="0"/>
        <v>[X]</v>
      </c>
      <c r="M29" s="43"/>
      <c r="N29" s="43" t="str">
        <f t="shared" si="1"/>
        <v xml:space="preserve">NA </v>
      </c>
      <c r="O29" s="43"/>
      <c r="P29" s="78"/>
      <c r="Q29" s="78"/>
      <c r="S29" s="85"/>
      <c r="T29" s="86"/>
      <c r="V29" s="74" t="str">
        <f t="shared" si="2"/>
        <v>NUM</v>
      </c>
      <c r="W29" s="30">
        <f t="shared" si="3"/>
        <v>0</v>
      </c>
      <c r="X29" s="29" t="str">
        <f t="shared" si="4"/>
        <v>ALPH</v>
      </c>
      <c r="Y29" s="30">
        <f t="shared" si="5"/>
        <v>0</v>
      </c>
    </row>
    <row r="30" spans="2:29" x14ac:dyDescent="0.2">
      <c r="B30" s="87" t="s">
        <v>92</v>
      </c>
      <c r="C30" s="88">
        <v>5011</v>
      </c>
      <c r="D30" s="88" t="s">
        <v>93</v>
      </c>
      <c r="F30" s="89"/>
      <c r="G30" s="89"/>
      <c r="H30" s="1"/>
      <c r="I30" s="90"/>
      <c r="J30" s="1"/>
      <c r="K30" s="90"/>
      <c r="L30" s="91" t="str">
        <f t="shared" si="0"/>
        <v>[X]</v>
      </c>
      <c r="M30" s="43"/>
      <c r="N30" s="92" t="str">
        <f t="shared" si="1"/>
        <v xml:space="preserve">NA </v>
      </c>
      <c r="O30" s="43"/>
      <c r="P30" s="73"/>
      <c r="Q30" s="73"/>
      <c r="S30" s="85"/>
      <c r="T30" s="86"/>
      <c r="V30" s="74">
        <f t="shared" si="2"/>
        <v>5011</v>
      </c>
      <c r="W30" s="30">
        <f t="shared" si="3"/>
        <v>0</v>
      </c>
      <c r="X30" s="29" t="str">
        <f t="shared" si="4"/>
        <v>AGEC</v>
      </c>
      <c r="Y30" s="30">
        <f t="shared" si="5"/>
        <v>0</v>
      </c>
      <c r="AA30" s="1"/>
      <c r="AB30" s="1"/>
      <c r="AC30" s="93" t="s">
        <v>94</v>
      </c>
    </row>
    <row r="31" spans="2:29" x14ac:dyDescent="0.2">
      <c r="B31" s="94" t="s">
        <v>95</v>
      </c>
      <c r="C31" s="94"/>
      <c r="D31" s="94"/>
      <c r="E31" s="95"/>
      <c r="F31" s="34" t="s">
        <v>20</v>
      </c>
      <c r="G31" s="37" t="s">
        <v>18</v>
      </c>
      <c r="H31" s="34"/>
      <c r="I31" s="37" t="s">
        <v>61</v>
      </c>
      <c r="J31" s="34"/>
      <c r="K31" s="37" t="s">
        <v>62</v>
      </c>
      <c r="L31" s="37" t="s">
        <v>23</v>
      </c>
      <c r="M31" s="37"/>
      <c r="N31" s="37" t="s">
        <v>24</v>
      </c>
      <c r="O31" s="28"/>
      <c r="P31" s="96" t="s">
        <v>25</v>
      </c>
      <c r="Q31" s="96" t="s">
        <v>26</v>
      </c>
      <c r="V31" s="74"/>
      <c r="W31" s="30"/>
      <c r="X31" s="29"/>
      <c r="Y31" s="30"/>
      <c r="AA31" s="37" t="s">
        <v>25</v>
      </c>
      <c r="AB31" s="97" t="s">
        <v>96</v>
      </c>
      <c r="AC31" s="97" t="s">
        <v>97</v>
      </c>
    </row>
    <row r="32" spans="2:29" x14ac:dyDescent="0.2">
      <c r="B32" s="98" t="s">
        <v>27</v>
      </c>
      <c r="C32" s="99" t="s">
        <v>28</v>
      </c>
      <c r="D32" s="98" t="s">
        <v>98</v>
      </c>
      <c r="F32" s="40"/>
      <c r="G32" s="40"/>
      <c r="H32" s="1"/>
      <c r="I32" s="41"/>
      <c r="J32" s="1"/>
      <c r="K32" s="41"/>
      <c r="L32" s="42" t="str">
        <f t="shared" ref="L32:L47" si="6">IF(K32="","[X]",VLOOKUP(K32,$S$10:$T$28,2,FALSE))</f>
        <v>[X]</v>
      </c>
      <c r="M32" s="43"/>
      <c r="N32" s="43" t="str">
        <f t="shared" ref="N32:N47" si="7">IF(OR(L32="[X]",L32="NA"),"NA ",I32*L32)</f>
        <v xml:space="preserve">NA </v>
      </c>
      <c r="O32" s="43"/>
      <c r="P32" s="73"/>
      <c r="Q32" s="73"/>
      <c r="V32" s="74" t="str">
        <f t="shared" ref="V32:V47" si="8">C32</f>
        <v>NUM</v>
      </c>
      <c r="W32" s="30">
        <f t="shared" ref="W32:W47" si="9">IF(AND(L32&lt;&gt;"[X]",V32&lt;5000),I32,0)</f>
        <v>0</v>
      </c>
      <c r="X32" s="29" t="str">
        <f t="shared" ref="X32:X47" si="10">B32</f>
        <v>ALPH</v>
      </c>
      <c r="Y32" s="30">
        <f t="shared" ref="Y32:Y47" si="11">IF(AND(L32&lt;&gt;"[X]",X32="AGEC"),I32,0)</f>
        <v>0</v>
      </c>
      <c r="AA32" s="1">
        <v>1</v>
      </c>
      <c r="AB32" s="100">
        <f>AA32/3</f>
        <v>0.33333333333333331</v>
      </c>
      <c r="AC32" s="100">
        <f>ROUND(AB32,0)</f>
        <v>0</v>
      </c>
    </row>
    <row r="33" spans="2:29" x14ac:dyDescent="0.2">
      <c r="B33" s="101" t="s">
        <v>99</v>
      </c>
      <c r="C33" s="101"/>
      <c r="D33" s="101"/>
      <c r="E33" s="95"/>
      <c r="F33" s="102" t="s">
        <v>20</v>
      </c>
      <c r="G33" s="96" t="s">
        <v>18</v>
      </c>
      <c r="H33" s="34"/>
      <c r="I33" s="96" t="s">
        <v>61</v>
      </c>
      <c r="J33" s="102"/>
      <c r="K33" s="96" t="s">
        <v>62</v>
      </c>
      <c r="L33" s="96" t="s">
        <v>23</v>
      </c>
      <c r="M33" s="37"/>
      <c r="N33" s="96" t="s">
        <v>24</v>
      </c>
      <c r="O33" s="28"/>
      <c r="P33" s="96" t="s">
        <v>25</v>
      </c>
      <c r="Q33" s="96" t="s">
        <v>26</v>
      </c>
      <c r="V33" s="74"/>
      <c r="W33" s="30"/>
      <c r="X33" s="29"/>
      <c r="Y33" s="30"/>
      <c r="AA33" s="1">
        <v>2</v>
      </c>
      <c r="AB33" s="100">
        <f t="shared" ref="AB33:AB43" si="12">AA33/3</f>
        <v>0.66666666666666663</v>
      </c>
      <c r="AC33" s="100">
        <f t="shared" ref="AC33:AC43" si="13">ROUND(AB33,0)</f>
        <v>1</v>
      </c>
    </row>
    <row r="34" spans="2:29" x14ac:dyDescent="0.2">
      <c r="B34" s="98" t="s">
        <v>27</v>
      </c>
      <c r="C34" s="99" t="s">
        <v>28</v>
      </c>
      <c r="D34" s="98" t="s">
        <v>100</v>
      </c>
      <c r="F34" s="40"/>
      <c r="G34" s="103"/>
      <c r="H34" s="1"/>
      <c r="I34" s="104"/>
      <c r="J34" s="1"/>
      <c r="K34" s="41"/>
      <c r="L34" s="42" t="str">
        <f t="shared" si="6"/>
        <v>[X]</v>
      </c>
      <c r="M34" s="43"/>
      <c r="N34" s="43" t="str">
        <f t="shared" si="7"/>
        <v xml:space="preserve">NA </v>
      </c>
      <c r="O34" s="43"/>
      <c r="P34" s="73"/>
      <c r="Q34" s="73"/>
      <c r="V34" s="74" t="str">
        <f t="shared" si="8"/>
        <v>NUM</v>
      </c>
      <c r="W34" s="30">
        <f t="shared" si="9"/>
        <v>0</v>
      </c>
      <c r="X34" s="29" t="str">
        <f t="shared" si="10"/>
        <v>ALPH</v>
      </c>
      <c r="Y34" s="30">
        <f t="shared" si="11"/>
        <v>0</v>
      </c>
      <c r="AA34" s="1">
        <v>3</v>
      </c>
      <c r="AB34" s="100">
        <f t="shared" si="12"/>
        <v>1</v>
      </c>
      <c r="AC34" s="100">
        <f t="shared" si="13"/>
        <v>1</v>
      </c>
    </row>
    <row r="35" spans="2:29" x14ac:dyDescent="0.2">
      <c r="B35" s="98" t="s">
        <v>27</v>
      </c>
      <c r="C35" s="99" t="s">
        <v>28</v>
      </c>
      <c r="D35" s="98" t="s">
        <v>100</v>
      </c>
      <c r="F35" s="40"/>
      <c r="G35" s="40"/>
      <c r="H35" s="1"/>
      <c r="I35" s="104"/>
      <c r="J35" s="1"/>
      <c r="K35" s="41"/>
      <c r="L35" s="42" t="str">
        <f t="shared" si="6"/>
        <v>[X]</v>
      </c>
      <c r="M35" s="43"/>
      <c r="N35" s="43" t="str">
        <f t="shared" si="7"/>
        <v xml:space="preserve">NA </v>
      </c>
      <c r="O35" s="43"/>
      <c r="P35" s="73"/>
      <c r="Q35" s="73"/>
      <c r="V35" s="74" t="str">
        <f t="shared" si="8"/>
        <v>NUM</v>
      </c>
      <c r="W35" s="30">
        <f t="shared" si="9"/>
        <v>0</v>
      </c>
      <c r="X35" s="29" t="str">
        <f t="shared" si="10"/>
        <v>ALPH</v>
      </c>
      <c r="Y35" s="30">
        <f t="shared" si="11"/>
        <v>0</v>
      </c>
      <c r="AA35" s="1">
        <v>4</v>
      </c>
      <c r="AB35" s="100">
        <f t="shared" si="12"/>
        <v>1.3333333333333333</v>
      </c>
      <c r="AC35" s="100">
        <f t="shared" si="13"/>
        <v>1</v>
      </c>
    </row>
    <row r="36" spans="2:29" x14ac:dyDescent="0.2">
      <c r="B36" s="98" t="s">
        <v>27</v>
      </c>
      <c r="C36" s="99" t="s">
        <v>28</v>
      </c>
      <c r="D36" s="98" t="s">
        <v>100</v>
      </c>
      <c r="F36" s="40"/>
      <c r="G36" s="40"/>
      <c r="H36" s="1"/>
      <c r="I36" s="104"/>
      <c r="J36" s="1"/>
      <c r="K36" s="41"/>
      <c r="L36" s="42" t="str">
        <f t="shared" si="6"/>
        <v>[X]</v>
      </c>
      <c r="M36" s="43"/>
      <c r="N36" s="43" t="str">
        <f t="shared" si="7"/>
        <v xml:space="preserve">NA </v>
      </c>
      <c r="O36" s="43"/>
      <c r="P36" s="73"/>
      <c r="Q36" s="73"/>
      <c r="V36" s="74" t="str">
        <f t="shared" si="8"/>
        <v>NUM</v>
      </c>
      <c r="W36" s="30">
        <f t="shared" si="9"/>
        <v>0</v>
      </c>
      <c r="X36" s="29" t="str">
        <f t="shared" si="10"/>
        <v>ALPH</v>
      </c>
      <c r="Y36" s="30">
        <f t="shared" si="11"/>
        <v>0</v>
      </c>
      <c r="AA36" s="1">
        <v>5</v>
      </c>
      <c r="AB36" s="100">
        <f t="shared" si="12"/>
        <v>1.6666666666666667</v>
      </c>
      <c r="AC36" s="100">
        <f t="shared" si="13"/>
        <v>2</v>
      </c>
    </row>
    <row r="37" spans="2:29" x14ac:dyDescent="0.2">
      <c r="B37" s="98" t="s">
        <v>27</v>
      </c>
      <c r="C37" s="99" t="s">
        <v>28</v>
      </c>
      <c r="D37" s="98" t="s">
        <v>100</v>
      </c>
      <c r="F37" s="40"/>
      <c r="G37" s="40"/>
      <c r="H37" s="1"/>
      <c r="I37" s="104"/>
      <c r="J37" s="1"/>
      <c r="K37" s="41"/>
      <c r="L37" s="42" t="str">
        <f t="shared" si="6"/>
        <v>[X]</v>
      </c>
      <c r="M37" s="43"/>
      <c r="N37" s="43" t="str">
        <f t="shared" si="7"/>
        <v xml:space="preserve">NA </v>
      </c>
      <c r="O37" s="43"/>
      <c r="P37" s="73"/>
      <c r="Q37" s="73"/>
      <c r="V37" s="74" t="str">
        <f t="shared" si="8"/>
        <v>NUM</v>
      </c>
      <c r="W37" s="30">
        <f t="shared" si="9"/>
        <v>0</v>
      </c>
      <c r="X37" s="29" t="str">
        <f t="shared" si="10"/>
        <v>ALPH</v>
      </c>
      <c r="Y37" s="30">
        <f t="shared" si="11"/>
        <v>0</v>
      </c>
      <c r="AA37" s="1">
        <v>6</v>
      </c>
      <c r="AB37" s="100">
        <f t="shared" si="12"/>
        <v>2</v>
      </c>
      <c r="AC37" s="100">
        <f t="shared" si="13"/>
        <v>2</v>
      </c>
    </row>
    <row r="38" spans="2:29" x14ac:dyDescent="0.2">
      <c r="B38" s="98" t="s">
        <v>27</v>
      </c>
      <c r="C38" s="99" t="s">
        <v>28</v>
      </c>
      <c r="D38" s="98" t="s">
        <v>100</v>
      </c>
      <c r="F38" s="40"/>
      <c r="G38" s="40"/>
      <c r="H38" s="1"/>
      <c r="I38" s="104"/>
      <c r="J38" s="1"/>
      <c r="K38" s="41"/>
      <c r="L38" s="42" t="str">
        <f t="shared" si="6"/>
        <v>[X]</v>
      </c>
      <c r="M38" s="43"/>
      <c r="N38" s="43" t="str">
        <f t="shared" si="7"/>
        <v xml:space="preserve">NA </v>
      </c>
      <c r="O38" s="43"/>
      <c r="P38" s="73"/>
      <c r="Q38" s="73"/>
      <c r="V38" s="74" t="str">
        <f t="shared" si="8"/>
        <v>NUM</v>
      </c>
      <c r="W38" s="30">
        <f t="shared" si="9"/>
        <v>0</v>
      </c>
      <c r="X38" s="29" t="str">
        <f t="shared" si="10"/>
        <v>ALPH</v>
      </c>
      <c r="Y38" s="30">
        <f t="shared" si="11"/>
        <v>0</v>
      </c>
      <c r="AA38" s="1">
        <v>7</v>
      </c>
      <c r="AB38" s="100">
        <f t="shared" si="12"/>
        <v>2.3333333333333335</v>
      </c>
      <c r="AC38" s="100">
        <f t="shared" si="13"/>
        <v>2</v>
      </c>
    </row>
    <row r="39" spans="2:29" x14ac:dyDescent="0.2">
      <c r="B39" s="98" t="s">
        <v>27</v>
      </c>
      <c r="C39" s="99" t="s">
        <v>28</v>
      </c>
      <c r="D39" s="98" t="s">
        <v>100</v>
      </c>
      <c r="F39" s="40"/>
      <c r="G39" s="40"/>
      <c r="H39" s="1"/>
      <c r="I39" s="104"/>
      <c r="J39" s="1"/>
      <c r="K39" s="41"/>
      <c r="L39" s="42" t="str">
        <f t="shared" si="6"/>
        <v>[X]</v>
      </c>
      <c r="M39" s="43"/>
      <c r="N39" s="43" t="str">
        <f t="shared" si="7"/>
        <v xml:space="preserve">NA </v>
      </c>
      <c r="O39" s="43"/>
      <c r="P39" s="73"/>
      <c r="Q39" s="73"/>
      <c r="V39" s="74" t="str">
        <f t="shared" si="8"/>
        <v>NUM</v>
      </c>
      <c r="W39" s="30">
        <f t="shared" si="9"/>
        <v>0</v>
      </c>
      <c r="X39" s="29" t="str">
        <f t="shared" si="10"/>
        <v>ALPH</v>
      </c>
      <c r="Y39" s="30">
        <f t="shared" si="11"/>
        <v>0</v>
      </c>
      <c r="AA39" s="1">
        <v>8</v>
      </c>
      <c r="AB39" s="100">
        <f t="shared" si="12"/>
        <v>2.6666666666666665</v>
      </c>
      <c r="AC39" s="100">
        <f t="shared" si="13"/>
        <v>3</v>
      </c>
    </row>
    <row r="40" spans="2:29" x14ac:dyDescent="0.2">
      <c r="B40" s="98" t="s">
        <v>27</v>
      </c>
      <c r="C40" s="99" t="s">
        <v>28</v>
      </c>
      <c r="D40" s="98" t="s">
        <v>100</v>
      </c>
      <c r="F40" s="40"/>
      <c r="G40" s="40"/>
      <c r="H40" s="1"/>
      <c r="I40" s="104"/>
      <c r="J40" s="1"/>
      <c r="K40" s="41"/>
      <c r="L40" s="42" t="str">
        <f t="shared" si="6"/>
        <v>[X]</v>
      </c>
      <c r="M40" s="43"/>
      <c r="N40" s="43" t="str">
        <f t="shared" si="7"/>
        <v xml:space="preserve">NA </v>
      </c>
      <c r="O40" s="43"/>
      <c r="P40" s="73"/>
      <c r="Q40" s="73"/>
      <c r="V40" s="74" t="str">
        <f t="shared" si="8"/>
        <v>NUM</v>
      </c>
      <c r="W40" s="30">
        <f t="shared" si="9"/>
        <v>0</v>
      </c>
      <c r="X40" s="29" t="str">
        <f t="shared" si="10"/>
        <v>ALPH</v>
      </c>
      <c r="Y40" s="30">
        <f t="shared" si="11"/>
        <v>0</v>
      </c>
      <c r="AA40" s="1">
        <v>9</v>
      </c>
      <c r="AB40" s="100">
        <f t="shared" si="12"/>
        <v>3</v>
      </c>
      <c r="AC40" s="100">
        <f t="shared" si="13"/>
        <v>3</v>
      </c>
    </row>
    <row r="41" spans="2:29" x14ac:dyDescent="0.2">
      <c r="B41" s="98" t="s">
        <v>27</v>
      </c>
      <c r="C41" s="99" t="s">
        <v>28</v>
      </c>
      <c r="D41" s="98" t="s">
        <v>100</v>
      </c>
      <c r="F41" s="40"/>
      <c r="G41" s="40"/>
      <c r="H41" s="1"/>
      <c r="I41" s="104"/>
      <c r="J41" s="1"/>
      <c r="K41" s="41"/>
      <c r="L41" s="42" t="str">
        <f t="shared" si="6"/>
        <v>[X]</v>
      </c>
      <c r="M41" s="43"/>
      <c r="N41" s="43" t="str">
        <f t="shared" si="7"/>
        <v xml:space="preserve">NA </v>
      </c>
      <c r="O41" s="43"/>
      <c r="P41" s="73"/>
      <c r="Q41" s="73"/>
      <c r="V41" s="74" t="str">
        <f t="shared" si="8"/>
        <v>NUM</v>
      </c>
      <c r="W41" s="30">
        <f t="shared" si="9"/>
        <v>0</v>
      </c>
      <c r="X41" s="29" t="str">
        <f t="shared" si="10"/>
        <v>ALPH</v>
      </c>
      <c r="Y41" s="30">
        <f t="shared" si="11"/>
        <v>0</v>
      </c>
      <c r="AA41" s="1">
        <v>10</v>
      </c>
      <c r="AB41" s="100">
        <f t="shared" si="12"/>
        <v>3.3333333333333335</v>
      </c>
      <c r="AC41" s="100">
        <f t="shared" si="13"/>
        <v>3</v>
      </c>
    </row>
    <row r="42" spans="2:29" x14ac:dyDescent="0.2">
      <c r="B42" s="98" t="s">
        <v>27</v>
      </c>
      <c r="C42" s="99" t="s">
        <v>28</v>
      </c>
      <c r="D42" s="98" t="s">
        <v>100</v>
      </c>
      <c r="F42" s="40"/>
      <c r="G42" s="40"/>
      <c r="H42" s="1"/>
      <c r="I42" s="104"/>
      <c r="J42" s="1"/>
      <c r="K42" s="41"/>
      <c r="L42" s="42" t="str">
        <f t="shared" si="6"/>
        <v>[X]</v>
      </c>
      <c r="M42" s="43"/>
      <c r="N42" s="43" t="str">
        <f t="shared" si="7"/>
        <v xml:space="preserve">NA </v>
      </c>
      <c r="O42" s="43"/>
      <c r="P42" s="73"/>
      <c r="Q42" s="73"/>
      <c r="V42" s="74" t="str">
        <f t="shared" si="8"/>
        <v>NUM</v>
      </c>
      <c r="W42" s="30">
        <f t="shared" si="9"/>
        <v>0</v>
      </c>
      <c r="X42" s="29" t="str">
        <f t="shared" si="10"/>
        <v>ALPH</v>
      </c>
      <c r="Y42" s="30">
        <f t="shared" si="11"/>
        <v>0</v>
      </c>
      <c r="AA42" s="1">
        <v>11</v>
      </c>
      <c r="AB42" s="100">
        <f t="shared" si="12"/>
        <v>3.6666666666666665</v>
      </c>
      <c r="AC42" s="100">
        <f t="shared" si="13"/>
        <v>4</v>
      </c>
    </row>
    <row r="43" spans="2:29" x14ac:dyDescent="0.2">
      <c r="B43" s="98" t="s">
        <v>27</v>
      </c>
      <c r="C43" s="99" t="s">
        <v>28</v>
      </c>
      <c r="D43" s="98" t="s">
        <v>100</v>
      </c>
      <c r="F43" s="40"/>
      <c r="G43" s="40"/>
      <c r="H43" s="1"/>
      <c r="I43" s="104"/>
      <c r="J43" s="1"/>
      <c r="K43" s="41"/>
      <c r="L43" s="42" t="str">
        <f t="shared" si="6"/>
        <v>[X]</v>
      </c>
      <c r="M43" s="43"/>
      <c r="N43" s="43" t="str">
        <f t="shared" si="7"/>
        <v xml:space="preserve">NA </v>
      </c>
      <c r="O43" s="43"/>
      <c r="P43" s="73"/>
      <c r="Q43" s="73"/>
      <c r="S43" s="85"/>
      <c r="T43" s="86"/>
      <c r="V43" s="74" t="str">
        <f t="shared" si="8"/>
        <v>NUM</v>
      </c>
      <c r="W43" s="30">
        <f t="shared" si="9"/>
        <v>0</v>
      </c>
      <c r="X43" s="29" t="str">
        <f t="shared" si="10"/>
        <v>ALPH</v>
      </c>
      <c r="Y43" s="30">
        <f t="shared" si="11"/>
        <v>0</v>
      </c>
      <c r="AA43" s="1">
        <v>12</v>
      </c>
      <c r="AB43" s="100">
        <f t="shared" si="12"/>
        <v>4</v>
      </c>
      <c r="AC43" s="100">
        <f t="shared" si="13"/>
        <v>4</v>
      </c>
    </row>
    <row r="44" spans="2:29" x14ac:dyDescent="0.2">
      <c r="B44" s="98" t="s">
        <v>27</v>
      </c>
      <c r="C44" s="99" t="s">
        <v>28</v>
      </c>
      <c r="D44" s="98" t="s">
        <v>100</v>
      </c>
      <c r="F44" s="40"/>
      <c r="G44" s="40"/>
      <c r="H44" s="1"/>
      <c r="I44" s="104"/>
      <c r="J44" s="1"/>
      <c r="K44" s="41"/>
      <c r="L44" s="42" t="str">
        <f t="shared" si="6"/>
        <v>[X]</v>
      </c>
      <c r="M44" s="43"/>
      <c r="N44" s="43" t="str">
        <f t="shared" si="7"/>
        <v xml:space="preserve">NA </v>
      </c>
      <c r="O44" s="43"/>
      <c r="P44" s="73"/>
      <c r="Q44" s="73"/>
      <c r="S44" s="85"/>
      <c r="T44" s="86"/>
      <c r="V44" s="74" t="str">
        <f t="shared" si="8"/>
        <v>NUM</v>
      </c>
      <c r="W44" s="30">
        <f t="shared" si="9"/>
        <v>0</v>
      </c>
      <c r="X44" s="29" t="str">
        <f t="shared" si="10"/>
        <v>ALPH</v>
      </c>
      <c r="Y44" s="30">
        <f t="shared" si="11"/>
        <v>0</v>
      </c>
    </row>
    <row r="45" spans="2:29" x14ac:dyDescent="0.2">
      <c r="B45" s="98" t="s">
        <v>27</v>
      </c>
      <c r="C45" s="99" t="s">
        <v>28</v>
      </c>
      <c r="D45" s="98" t="s">
        <v>100</v>
      </c>
      <c r="F45" s="40"/>
      <c r="G45" s="40"/>
      <c r="H45" s="1"/>
      <c r="I45" s="104"/>
      <c r="J45" s="1"/>
      <c r="K45" s="41"/>
      <c r="L45" s="42" t="str">
        <f t="shared" si="6"/>
        <v>[X]</v>
      </c>
      <c r="M45" s="43"/>
      <c r="N45" s="43" t="str">
        <f t="shared" si="7"/>
        <v xml:space="preserve">NA </v>
      </c>
      <c r="O45" s="43"/>
      <c r="P45" s="73"/>
      <c r="Q45" s="73"/>
      <c r="S45" s="85"/>
      <c r="T45" s="86"/>
      <c r="V45" s="74" t="str">
        <f t="shared" si="8"/>
        <v>NUM</v>
      </c>
      <c r="W45" s="30">
        <f t="shared" si="9"/>
        <v>0</v>
      </c>
      <c r="X45" s="29" t="str">
        <f t="shared" si="10"/>
        <v>ALPH</v>
      </c>
      <c r="Y45" s="30">
        <f t="shared" si="11"/>
        <v>0</v>
      </c>
    </row>
    <row r="46" spans="2:29" x14ac:dyDescent="0.2">
      <c r="B46" s="98" t="s">
        <v>27</v>
      </c>
      <c r="C46" s="99" t="s">
        <v>28</v>
      </c>
      <c r="D46" s="98" t="s">
        <v>100</v>
      </c>
      <c r="F46" s="40"/>
      <c r="G46" s="40"/>
      <c r="H46" s="1"/>
      <c r="I46" s="104"/>
      <c r="J46" s="1"/>
      <c r="K46" s="41"/>
      <c r="L46" s="42" t="str">
        <f t="shared" si="6"/>
        <v>[X]</v>
      </c>
      <c r="M46" s="43"/>
      <c r="N46" s="43" t="str">
        <f t="shared" si="7"/>
        <v xml:space="preserve">NA </v>
      </c>
      <c r="O46" s="43"/>
      <c r="P46" s="73"/>
      <c r="Q46" s="73"/>
      <c r="S46" s="85"/>
      <c r="T46" s="86"/>
      <c r="V46" s="74" t="str">
        <f t="shared" si="8"/>
        <v>NUM</v>
      </c>
      <c r="W46" s="30">
        <f t="shared" si="9"/>
        <v>0</v>
      </c>
      <c r="X46" s="29" t="str">
        <f t="shared" si="10"/>
        <v>ALPH</v>
      </c>
      <c r="Y46" s="30">
        <f t="shared" si="11"/>
        <v>0</v>
      </c>
    </row>
    <row r="47" spans="2:29" ht="17" thickBot="1" x14ac:dyDescent="0.25">
      <c r="B47" s="98" t="s">
        <v>27</v>
      </c>
      <c r="C47" s="99" t="s">
        <v>28</v>
      </c>
      <c r="D47" s="98" t="s">
        <v>100</v>
      </c>
      <c r="F47" s="105"/>
      <c r="G47" s="105"/>
      <c r="H47" s="25"/>
      <c r="I47" s="106"/>
      <c r="J47" s="25"/>
      <c r="K47" s="107"/>
      <c r="L47" s="108" t="str">
        <f t="shared" si="6"/>
        <v>[X]</v>
      </c>
      <c r="M47" s="43"/>
      <c r="N47" s="64" t="str">
        <f t="shared" si="7"/>
        <v xml:space="preserve">NA </v>
      </c>
      <c r="O47" s="43"/>
      <c r="P47" s="73"/>
      <c r="Q47" s="73"/>
      <c r="S47" s="85"/>
      <c r="T47" s="86"/>
      <c r="V47" s="74" t="str">
        <f t="shared" si="8"/>
        <v>NUM</v>
      </c>
      <c r="W47" s="30">
        <f t="shared" si="9"/>
        <v>0</v>
      </c>
      <c r="X47" s="29" t="str">
        <f t="shared" si="10"/>
        <v>ALPH</v>
      </c>
      <c r="Y47" s="30">
        <f t="shared" si="11"/>
        <v>0</v>
      </c>
    </row>
    <row r="48" spans="2:29" ht="17" thickTop="1" x14ac:dyDescent="0.2">
      <c r="B48" s="66" t="s">
        <v>101</v>
      </c>
      <c r="C48" s="66"/>
      <c r="D48" s="66"/>
      <c r="F48" s="34" t="s">
        <v>20</v>
      </c>
      <c r="G48" s="37" t="s">
        <v>18</v>
      </c>
      <c r="H48" s="34"/>
      <c r="I48" s="37" t="s">
        <v>61</v>
      </c>
      <c r="J48" s="34"/>
      <c r="K48" s="37" t="s">
        <v>62</v>
      </c>
      <c r="L48" s="36" t="s">
        <v>23</v>
      </c>
      <c r="M48" s="28"/>
      <c r="N48" s="36" t="s">
        <v>24</v>
      </c>
      <c r="O48" s="28"/>
      <c r="P48" s="36" t="s">
        <v>25</v>
      </c>
      <c r="Q48" s="36" t="s">
        <v>26</v>
      </c>
      <c r="S48" s="85"/>
      <c r="T48" s="86"/>
      <c r="V48" s="74"/>
      <c r="W48" s="30"/>
      <c r="X48" s="29"/>
      <c r="Y48" s="30"/>
    </row>
    <row r="49" spans="2:32" x14ac:dyDescent="0.2">
      <c r="B49" s="38" t="s">
        <v>27</v>
      </c>
      <c r="C49" s="39" t="s">
        <v>28</v>
      </c>
      <c r="D49" s="109" t="s">
        <v>102</v>
      </c>
      <c r="F49" s="40"/>
      <c r="G49" s="40"/>
      <c r="H49" s="1"/>
      <c r="I49" s="41"/>
      <c r="J49" s="1"/>
      <c r="K49" s="41"/>
      <c r="L49" s="42" t="str">
        <f>IF(K49="","[X]",VLOOKUP(K49,$S$10:$T$28,2,FALSE))</f>
        <v>[X]</v>
      </c>
      <c r="M49" s="43"/>
      <c r="N49" s="43" t="str">
        <f>IF(OR(L49="[X]",L49="NA"),"NA ",I49*L49)</f>
        <v xml:space="preserve">NA </v>
      </c>
      <c r="O49" s="43"/>
      <c r="P49" s="73"/>
      <c r="Q49" s="73"/>
      <c r="S49" s="85"/>
      <c r="T49" s="86"/>
      <c r="V49" s="74" t="str">
        <f>C49</f>
        <v>NUM</v>
      </c>
      <c r="W49" s="30">
        <f>IF(AND(L49&lt;&gt;"[X]",V49&lt;5000),I49,0)</f>
        <v>0</v>
      </c>
      <c r="X49" s="29" t="str">
        <f>B49</f>
        <v>ALPH</v>
      </c>
      <c r="Y49" s="30">
        <f>IF(AND(L49&lt;&gt;"[X]",X49="AGEC"),I49,0)</f>
        <v>0</v>
      </c>
    </row>
    <row r="50" spans="2:32" ht="17" thickBot="1" x14ac:dyDescent="0.25">
      <c r="B50" s="38" t="s">
        <v>27</v>
      </c>
      <c r="C50" s="39" t="s">
        <v>28</v>
      </c>
      <c r="D50" s="109" t="s">
        <v>102</v>
      </c>
      <c r="E50" s="62"/>
      <c r="F50" s="105"/>
      <c r="G50" s="105"/>
      <c r="H50" s="25"/>
      <c r="I50" s="107"/>
      <c r="J50" s="25"/>
      <c r="K50" s="107"/>
      <c r="L50" s="108" t="str">
        <f>IF(K50="","[X]",VLOOKUP(K50,$S$10:$T$28,2,FALSE))</f>
        <v>[X]</v>
      </c>
      <c r="M50" s="64"/>
      <c r="N50" s="64" t="str">
        <f>IF(OR(L50="[X]",L50="NA"),"NA ",I50*L50)</f>
        <v xml:space="preserve">NA </v>
      </c>
      <c r="O50" s="43"/>
      <c r="P50" s="110"/>
      <c r="Q50" s="110"/>
      <c r="S50" s="85"/>
      <c r="T50" s="86"/>
      <c r="V50" s="74" t="str">
        <f>C50</f>
        <v>NUM</v>
      </c>
      <c r="W50" s="30">
        <f>IF(AND(L50&lt;&gt;"[X]",V50&lt;5000),I50,0)</f>
        <v>0</v>
      </c>
      <c r="X50" s="29" t="str">
        <f>B50</f>
        <v>ALPH</v>
      </c>
      <c r="Y50" s="30">
        <f>IF(AND(L50&lt;&gt;"[X]",X50="AGEC"),I50,0)</f>
        <v>0</v>
      </c>
    </row>
    <row r="51" spans="2:32" ht="17" thickTop="1" x14ac:dyDescent="0.2">
      <c r="B51" s="111" t="s">
        <v>103</v>
      </c>
      <c r="C51" s="111"/>
      <c r="D51" s="111"/>
      <c r="F51" s="59" t="s">
        <v>44</v>
      </c>
      <c r="G51" s="59"/>
      <c r="H51" s="112"/>
      <c r="I51" s="43">
        <f>SUMIF(L18:L50,"&gt;=0",I18:I50)</f>
        <v>0</v>
      </c>
      <c r="J51" s="61"/>
      <c r="K51" s="59" t="s">
        <v>104</v>
      </c>
      <c r="L51" s="59"/>
      <c r="M51" s="43"/>
      <c r="N51" s="43">
        <f>SUMIF(K18:K50,"T",I18:I50)</f>
        <v>0</v>
      </c>
      <c r="O51" s="43"/>
      <c r="P51" s="113" t="s">
        <v>105</v>
      </c>
      <c r="Q51" s="43">
        <f>SUMIF(Q18:Q50,"&gt;=0",P18:P50)</f>
        <v>0</v>
      </c>
      <c r="S51" s="85"/>
      <c r="T51" s="86"/>
      <c r="V51" s="114" t="s">
        <v>106</v>
      </c>
      <c r="W51" s="115">
        <f>SUM(W18:W30,W32,W34:W47,W49:W50)</f>
        <v>0</v>
      </c>
      <c r="X51" s="114" t="s">
        <v>107</v>
      </c>
      <c r="Y51" s="115">
        <f>SUM(Y18:Y30,Y32,Y34:Y47,Y49:Y50)</f>
        <v>0</v>
      </c>
    </row>
    <row r="52" spans="2:32" x14ac:dyDescent="0.2">
      <c r="B52" s="75" t="s">
        <v>108</v>
      </c>
      <c r="C52" s="75"/>
      <c r="D52" s="95"/>
      <c r="F52" s="59" t="s">
        <v>49</v>
      </c>
      <c r="G52" s="59"/>
      <c r="H52" s="112"/>
      <c r="I52" s="43">
        <f>SUMIF(L18:L50,"&gt;1.34",I18:I50)</f>
        <v>0</v>
      </c>
      <c r="J52" s="61"/>
      <c r="K52" s="59" t="s">
        <v>109</v>
      </c>
      <c r="L52" s="59"/>
      <c r="M52" s="43"/>
      <c r="N52" s="43">
        <f>SUMIF(K18:K50,"I",I18:I50)</f>
        <v>0</v>
      </c>
      <c r="O52" s="43"/>
      <c r="P52" s="113" t="s">
        <v>110</v>
      </c>
      <c r="Q52" s="43">
        <f>SUMIF(Q18:Q50,"&gt;9.99",P18:P50)</f>
        <v>0</v>
      </c>
      <c r="S52" s="85"/>
      <c r="T52" s="86"/>
    </row>
    <row r="53" spans="2:32" x14ac:dyDescent="0.2">
      <c r="B53" s="75" t="s">
        <v>111</v>
      </c>
      <c r="C53" s="75"/>
      <c r="D53" s="116">
        <f>SUM(I18:I30,I32:I47)</f>
        <v>0</v>
      </c>
      <c r="F53" s="59" t="s">
        <v>54</v>
      </c>
      <c r="G53" s="59"/>
      <c r="H53" s="112"/>
      <c r="I53" s="42">
        <f>SUMPRODUCT(I18:I50,L18:L50)</f>
        <v>0</v>
      </c>
      <c r="J53" s="61"/>
      <c r="K53" s="59" t="s">
        <v>112</v>
      </c>
      <c r="L53" s="59"/>
      <c r="M53" s="43"/>
      <c r="N53" s="43">
        <f>SUMIF(K18:K47,"S",I18:I47)</f>
        <v>0</v>
      </c>
      <c r="O53" s="43"/>
      <c r="P53" s="113" t="s">
        <v>113</v>
      </c>
      <c r="Q53" s="117">
        <f>SUM(P18:P50)</f>
        <v>0</v>
      </c>
      <c r="S53" s="85"/>
      <c r="T53" s="86"/>
    </row>
    <row r="54" spans="2:32" x14ac:dyDescent="0.2">
      <c r="B54" t="s">
        <v>114</v>
      </c>
      <c r="C54" s="75"/>
      <c r="D54" s="95"/>
      <c r="F54" s="59" t="s">
        <v>45</v>
      </c>
      <c r="G54" s="59"/>
      <c r="H54" s="112"/>
      <c r="I54" s="42" t="str">
        <f>IF(I51=0,"NA",I53/I51)</f>
        <v>NA</v>
      </c>
      <c r="J54" s="61"/>
      <c r="K54" s="118" t="s">
        <v>115</v>
      </c>
      <c r="L54" s="118"/>
      <c r="M54" s="43"/>
      <c r="N54" s="119">
        <f>I52+I55+N51+N52+N53</f>
        <v>0</v>
      </c>
      <c r="O54" s="119"/>
      <c r="P54" s="113" t="s">
        <v>116</v>
      </c>
      <c r="Q54" s="42" t="str">
        <f>IF(Q51=0,"NA",(P18*Q18+P19*Q19+P20*Q20+P21*Q21+P22*Q22+P23*Q23+P24*Q24+P25*Q25+P26*Q26+P27*Q27+P28*Q28+P29*Q29+P30*Q30+P32*Q32+P34*Q34+P35*Q35+P36*Q36+P37*Q37+P38*Q38+P39*Q39+P40*Q40+P41*Q41+P42*Q42+P43*Q43+P44*Q44+P45*Q45+P46*Q46+P47*Q47+P49*Q49+P50*Q50)/Q51)</f>
        <v>NA</v>
      </c>
      <c r="S54" s="85"/>
      <c r="T54" s="86"/>
    </row>
    <row r="55" spans="2:32" x14ac:dyDescent="0.2">
      <c r="B55" s="75" t="s">
        <v>111</v>
      </c>
      <c r="C55" s="75"/>
      <c r="D55" s="116">
        <f>SUM(I10:I13,I49:I50)</f>
        <v>0</v>
      </c>
      <c r="F55" s="59" t="s">
        <v>117</v>
      </c>
      <c r="G55" s="59"/>
      <c r="H55" s="112"/>
      <c r="I55" s="119">
        <f>SUMIF(K18:K50,"E",I18:I50)</f>
        <v>0</v>
      </c>
      <c r="J55" s="61"/>
      <c r="K55" s="59" t="s">
        <v>118</v>
      </c>
      <c r="L55" s="59"/>
      <c r="N55" s="43">
        <f>Y51</f>
        <v>0</v>
      </c>
      <c r="O55" s="43"/>
      <c r="P55" s="37"/>
      <c r="Q55" s="37"/>
      <c r="S55" s="85"/>
      <c r="T55" s="86"/>
    </row>
    <row r="56" spans="2:32" ht="17" thickBot="1" x14ac:dyDescent="0.25">
      <c r="B56" s="62"/>
      <c r="C56" s="62"/>
      <c r="D56" s="62"/>
      <c r="E56" s="62"/>
      <c r="F56" s="120" t="s">
        <v>119</v>
      </c>
      <c r="G56" s="120"/>
      <c r="H56" s="62"/>
      <c r="I56" s="64">
        <f>W51</f>
        <v>0</v>
      </c>
      <c r="J56" s="64"/>
      <c r="K56" s="62"/>
      <c r="L56" s="62"/>
      <c r="M56" s="62"/>
      <c r="N56" s="62"/>
      <c r="P56" s="119">
        <f>SUM(P18:P30,P32,P34:P47,P49:P50)</f>
        <v>0</v>
      </c>
      <c r="Q56" s="42" t="e">
        <f>(P18*Q18+P19*Q19+P20*Q20+P21*Q21+P22*Q22+P23*Q23+P24*Q24+P25*Q25+P26*Q26+P27*Q27+P28*Q28+P29*Q29+P30*Q30+P32*Q32+P34*Q34+P35*Q35+P36*Q36+P37*Q37+P38*Q38+P39*Q39+P40*Q40+P41*Q41+P42*Q42+P43*Q43+P44*Q44+P45*Q45+P46*Q46+P47*Q47+P49*Q49+P50*Q50)/P56</f>
        <v>#DIV/0!</v>
      </c>
      <c r="S56" s="85"/>
      <c r="T56" s="86"/>
    </row>
    <row r="57" spans="2:32" ht="18" thickTop="1" thickBot="1" x14ac:dyDescent="0.25">
      <c r="S57" s="85"/>
      <c r="T57" s="86"/>
      <c r="U57" s="62"/>
      <c r="V57" s="62"/>
      <c r="W57" s="121" t="s">
        <v>120</v>
      </c>
      <c r="X57" s="25" t="s">
        <v>121</v>
      </c>
      <c r="Y57" s="25" t="s">
        <v>122</v>
      </c>
      <c r="Z57" s="25" t="s">
        <v>123</v>
      </c>
      <c r="AA57" s="25" t="s">
        <v>124</v>
      </c>
      <c r="AB57" s="25" t="s">
        <v>125</v>
      </c>
      <c r="AC57" s="25" t="s">
        <v>126</v>
      </c>
      <c r="AD57" s="25" t="s">
        <v>127</v>
      </c>
      <c r="AE57" s="122" t="s">
        <v>128</v>
      </c>
      <c r="AF57" s="25" t="s">
        <v>129</v>
      </c>
    </row>
    <row r="58" spans="2:32" ht="17" thickTop="1" x14ac:dyDescent="0.2">
      <c r="B58" s="123" t="s">
        <v>130</v>
      </c>
      <c r="C58" s="124"/>
      <c r="D58" s="124"/>
      <c r="E58" s="124"/>
      <c r="F58" s="124"/>
      <c r="G58" s="124"/>
      <c r="H58" s="124"/>
      <c r="I58" s="124"/>
      <c r="J58" s="124"/>
      <c r="K58" s="124"/>
      <c r="L58" s="124"/>
      <c r="M58" s="124"/>
      <c r="N58" s="125"/>
      <c r="O58" s="126"/>
      <c r="P58" s="126"/>
      <c r="Q58" s="126"/>
      <c r="S58" s="85"/>
      <c r="T58" s="86"/>
      <c r="W58" s="1"/>
      <c r="X58" s="1"/>
      <c r="Y58" s="1"/>
      <c r="Z58" s="1"/>
      <c r="AA58" s="1"/>
      <c r="AB58" s="1"/>
      <c r="AC58" s="1"/>
      <c r="AD58" s="1"/>
      <c r="AE58" s="1"/>
    </row>
    <row r="59" spans="2:32" x14ac:dyDescent="0.2">
      <c r="B59" s="127" t="s">
        <v>131</v>
      </c>
      <c r="C59" s="128"/>
      <c r="D59" s="128"/>
      <c r="E59" s="128"/>
      <c r="F59" s="128"/>
      <c r="G59" s="128"/>
      <c r="H59" s="128"/>
      <c r="I59" s="128"/>
      <c r="J59" s="128"/>
      <c r="K59" s="128"/>
      <c r="L59" s="128"/>
      <c r="M59" s="128"/>
      <c r="N59" s="129"/>
      <c r="O59" s="130"/>
      <c r="P59" s="130"/>
      <c r="Q59" s="130"/>
      <c r="S59" s="85"/>
      <c r="T59" s="86"/>
      <c r="W59" s="131" t="s">
        <v>132</v>
      </c>
      <c r="X59" s="132" t="s">
        <v>32</v>
      </c>
      <c r="Y59" s="132">
        <v>20</v>
      </c>
      <c r="Z59" s="1" t="s">
        <v>133</v>
      </c>
      <c r="AA59" s="133">
        <v>10</v>
      </c>
      <c r="AB59" s="134" t="s">
        <v>134</v>
      </c>
      <c r="AC59" s="1">
        <v>20</v>
      </c>
      <c r="AD59" s="1" t="s">
        <v>135</v>
      </c>
      <c r="AE59" s="1">
        <v>10</v>
      </c>
      <c r="AF59" s="1" t="s">
        <v>32</v>
      </c>
    </row>
    <row r="60" spans="2:32" x14ac:dyDescent="0.2">
      <c r="B60" s="135" t="s">
        <v>136</v>
      </c>
      <c r="C60" s="136"/>
      <c r="D60" s="136"/>
      <c r="E60" s="136"/>
      <c r="F60" s="136"/>
      <c r="G60" s="136"/>
      <c r="H60" s="136"/>
      <c r="I60" s="136"/>
      <c r="J60" s="136"/>
      <c r="K60" s="136"/>
      <c r="L60" s="136"/>
      <c r="M60" s="136"/>
      <c r="N60" s="137"/>
      <c r="O60" s="138"/>
      <c r="P60" s="138"/>
      <c r="Q60" s="138"/>
      <c r="S60" s="85"/>
      <c r="T60" s="86"/>
      <c r="W60" s="131" t="s">
        <v>132</v>
      </c>
      <c r="X60" s="132" t="s">
        <v>32</v>
      </c>
      <c r="Y60" s="132">
        <v>19</v>
      </c>
      <c r="Z60" s="1" t="s">
        <v>133</v>
      </c>
      <c r="AA60" s="133">
        <v>10</v>
      </c>
      <c r="AB60" s="134" t="s">
        <v>134</v>
      </c>
      <c r="AC60" s="1">
        <v>19</v>
      </c>
      <c r="AD60" s="1" t="s">
        <v>135</v>
      </c>
      <c r="AE60" s="1">
        <v>10</v>
      </c>
      <c r="AF60" s="1" t="s">
        <v>32</v>
      </c>
    </row>
    <row r="61" spans="2:32" x14ac:dyDescent="0.2">
      <c r="B61" s="135" t="s">
        <v>137</v>
      </c>
      <c r="C61" s="136"/>
      <c r="D61" s="136"/>
      <c r="E61" s="136"/>
      <c r="F61" s="136"/>
      <c r="G61" s="136"/>
      <c r="H61" s="136"/>
      <c r="I61" s="136"/>
      <c r="J61" s="136"/>
      <c r="K61" s="136"/>
      <c r="L61" s="136"/>
      <c r="M61" s="136"/>
      <c r="N61" s="137"/>
      <c r="O61" s="138"/>
      <c r="P61" s="138"/>
      <c r="Q61" s="138"/>
      <c r="W61" s="131" t="s">
        <v>138</v>
      </c>
      <c r="X61" s="132" t="s">
        <v>32</v>
      </c>
      <c r="Y61" s="132">
        <v>18</v>
      </c>
      <c r="Z61" s="133">
        <v>1</v>
      </c>
      <c r="AA61" s="133">
        <v>9.5</v>
      </c>
      <c r="AB61" s="134" t="s">
        <v>139</v>
      </c>
      <c r="AC61" s="1">
        <v>18</v>
      </c>
      <c r="AD61" s="1">
        <v>30</v>
      </c>
      <c r="AE61" s="1">
        <v>9</v>
      </c>
      <c r="AF61" s="1" t="s">
        <v>32</v>
      </c>
    </row>
    <row r="62" spans="2:32" x14ac:dyDescent="0.2">
      <c r="B62" s="139" t="s">
        <v>140</v>
      </c>
      <c r="C62" s="140"/>
      <c r="D62" s="140"/>
      <c r="E62" s="140"/>
      <c r="F62" s="140"/>
      <c r="G62" s="140"/>
      <c r="H62" s="140"/>
      <c r="I62" s="140"/>
      <c r="J62" s="140"/>
      <c r="K62" s="140"/>
      <c r="L62" s="140"/>
      <c r="M62" s="140"/>
      <c r="N62" s="141"/>
      <c r="O62" s="138"/>
      <c r="P62" s="138"/>
      <c r="Q62" s="138"/>
      <c r="W62" s="131" t="s">
        <v>141</v>
      </c>
      <c r="X62" s="132" t="s">
        <v>32</v>
      </c>
      <c r="Y62" s="132">
        <v>17</v>
      </c>
      <c r="Z62" s="133">
        <v>1.3</v>
      </c>
      <c r="AA62" s="133">
        <v>9</v>
      </c>
      <c r="AB62" s="134" t="s">
        <v>142</v>
      </c>
      <c r="AC62" s="1">
        <v>17</v>
      </c>
      <c r="AD62" s="1">
        <v>29</v>
      </c>
      <c r="AE62" s="1"/>
      <c r="AF62" s="1" t="s">
        <v>32</v>
      </c>
    </row>
    <row r="63" spans="2:32" x14ac:dyDescent="0.2">
      <c r="B63" s="138"/>
      <c r="C63" s="138"/>
      <c r="D63" s="138"/>
      <c r="E63" s="138"/>
      <c r="F63" s="138"/>
      <c r="G63" s="138"/>
      <c r="H63" s="138"/>
      <c r="I63" s="138"/>
      <c r="J63" s="138"/>
      <c r="K63" s="138"/>
      <c r="L63" s="138"/>
      <c r="M63" s="138"/>
      <c r="N63" s="138"/>
      <c r="W63" s="131" t="s">
        <v>143</v>
      </c>
      <c r="X63" s="132" t="s">
        <v>32</v>
      </c>
      <c r="Y63" s="132">
        <v>16</v>
      </c>
      <c r="Z63" s="133">
        <v>1.7</v>
      </c>
      <c r="AA63" s="133">
        <v>8.5</v>
      </c>
      <c r="AB63" s="133" t="s">
        <v>144</v>
      </c>
      <c r="AC63" s="1">
        <v>16</v>
      </c>
      <c r="AD63" s="1">
        <v>28</v>
      </c>
      <c r="AE63" s="1">
        <v>8</v>
      </c>
      <c r="AF63" s="28" t="s">
        <v>32</v>
      </c>
    </row>
    <row r="64" spans="2:32" x14ac:dyDescent="0.2">
      <c r="B64" s="142" t="s">
        <v>145</v>
      </c>
      <c r="C64" s="142"/>
      <c r="D64" s="142"/>
      <c r="E64" s="142"/>
      <c r="F64" s="142"/>
      <c r="I64" s="142" t="s">
        <v>146</v>
      </c>
      <c r="J64" s="142"/>
      <c r="K64" s="142"/>
      <c r="L64" s="142"/>
      <c r="M64" s="142"/>
      <c r="N64" s="142"/>
      <c r="W64" s="131" t="s">
        <v>147</v>
      </c>
      <c r="X64" s="132" t="s">
        <v>148</v>
      </c>
      <c r="Y64" s="132">
        <v>15</v>
      </c>
      <c r="Z64" s="133">
        <v>2</v>
      </c>
      <c r="AA64" s="133">
        <v>8</v>
      </c>
      <c r="AB64" s="134" t="s">
        <v>149</v>
      </c>
      <c r="AC64" s="1">
        <v>15</v>
      </c>
      <c r="AD64" s="1">
        <v>27</v>
      </c>
      <c r="AE64" s="1"/>
      <c r="AF64" s="1" t="s">
        <v>148</v>
      </c>
    </row>
    <row r="65" spans="2:32" x14ac:dyDescent="0.2">
      <c r="B65" s="52"/>
      <c r="C65" s="52"/>
      <c r="D65" s="52"/>
      <c r="E65" s="52"/>
      <c r="F65" s="52"/>
      <c r="I65" s="52"/>
      <c r="J65" s="52"/>
      <c r="K65" s="52"/>
      <c r="L65" s="52"/>
      <c r="M65" s="52"/>
      <c r="N65" s="52"/>
      <c r="W65" s="131" t="s">
        <v>150</v>
      </c>
      <c r="X65" s="132" t="s">
        <v>151</v>
      </c>
      <c r="Y65" s="132">
        <v>14</v>
      </c>
      <c r="Z65" s="133">
        <v>2.2999999999999998</v>
      </c>
      <c r="AA65" s="133">
        <v>7.5</v>
      </c>
      <c r="AB65" s="134" t="s">
        <v>152</v>
      </c>
      <c r="AC65" s="1">
        <v>14</v>
      </c>
      <c r="AD65" s="1">
        <v>26</v>
      </c>
      <c r="AE65" s="1">
        <v>7</v>
      </c>
      <c r="AF65" s="1" t="s">
        <v>151</v>
      </c>
    </row>
    <row r="66" spans="2:32" x14ac:dyDescent="0.2">
      <c r="B66" s="143" t="s">
        <v>153</v>
      </c>
      <c r="C66" s="142"/>
      <c r="D66" s="142"/>
      <c r="E66" s="142"/>
      <c r="F66" s="142"/>
      <c r="G66" s="142"/>
      <c r="H66" s="142"/>
      <c r="I66" s="142"/>
      <c r="J66" s="142"/>
      <c r="K66" s="142"/>
      <c r="L66" s="142"/>
      <c r="M66" s="142"/>
      <c r="N66" s="142"/>
      <c r="W66" s="131" t="s">
        <v>154</v>
      </c>
      <c r="X66" s="132" t="s">
        <v>36</v>
      </c>
      <c r="Y66" s="132">
        <v>13</v>
      </c>
      <c r="Z66" s="133">
        <v>2.7</v>
      </c>
      <c r="AA66" s="133">
        <v>7</v>
      </c>
      <c r="AB66" s="134" t="s">
        <v>155</v>
      </c>
      <c r="AC66" s="1">
        <v>13</v>
      </c>
      <c r="AD66" s="1">
        <v>25</v>
      </c>
      <c r="AE66" s="1"/>
      <c r="AF66" s="1" t="s">
        <v>36</v>
      </c>
    </row>
    <row r="67" spans="2:32" x14ac:dyDescent="0.2">
      <c r="B67" s="142"/>
      <c r="C67" s="142"/>
      <c r="D67" s="142"/>
      <c r="W67" s="131" t="s">
        <v>156</v>
      </c>
      <c r="X67" s="132" t="s">
        <v>157</v>
      </c>
      <c r="Y67" s="132">
        <v>12</v>
      </c>
      <c r="Z67" s="133" t="s">
        <v>158</v>
      </c>
      <c r="AA67" s="133">
        <v>6.5</v>
      </c>
      <c r="AB67" s="133" t="s">
        <v>159</v>
      </c>
      <c r="AC67" s="1">
        <v>12</v>
      </c>
      <c r="AD67" s="1">
        <v>24</v>
      </c>
      <c r="AE67" s="1">
        <v>6</v>
      </c>
      <c r="AF67" s="1" t="s">
        <v>157</v>
      </c>
    </row>
    <row r="68" spans="2:32" x14ac:dyDescent="0.2">
      <c r="B68" s="142"/>
      <c r="C68" s="142"/>
      <c r="D68" s="142"/>
      <c r="E68" s="142"/>
      <c r="F68" s="142"/>
      <c r="G68" s="142"/>
      <c r="H68" s="142"/>
      <c r="I68" s="142"/>
      <c r="J68" s="142"/>
      <c r="K68" s="142"/>
      <c r="L68" s="142"/>
      <c r="M68" s="142"/>
      <c r="N68" s="142"/>
      <c r="W68" s="131" t="s">
        <v>160</v>
      </c>
      <c r="X68" s="132" t="s">
        <v>161</v>
      </c>
      <c r="Y68" s="132">
        <v>11</v>
      </c>
      <c r="Z68" s="133">
        <v>3.7</v>
      </c>
      <c r="AA68" s="1" t="s">
        <v>162</v>
      </c>
      <c r="AB68" s="134" t="s">
        <v>163</v>
      </c>
      <c r="AC68" s="1">
        <v>11</v>
      </c>
      <c r="AD68" s="1" t="s">
        <v>164</v>
      </c>
      <c r="AE68" s="1"/>
      <c r="AF68" s="1" t="s">
        <v>161</v>
      </c>
    </row>
    <row r="69" spans="2:32" x14ac:dyDescent="0.2">
      <c r="W69" s="131" t="s">
        <v>165</v>
      </c>
      <c r="X69" s="132" t="s">
        <v>166</v>
      </c>
      <c r="Y69" s="132">
        <v>10</v>
      </c>
      <c r="Z69" s="133">
        <v>4</v>
      </c>
      <c r="AA69" s="133">
        <v>5</v>
      </c>
      <c r="AB69" s="134" t="s">
        <v>167</v>
      </c>
      <c r="AC69" s="1">
        <v>10</v>
      </c>
      <c r="AD69" s="1" t="s">
        <v>168</v>
      </c>
      <c r="AE69" s="1">
        <v>5</v>
      </c>
      <c r="AF69" s="1" t="s">
        <v>40</v>
      </c>
    </row>
    <row r="70" spans="2:32" x14ac:dyDescent="0.2">
      <c r="W70" s="131" t="s">
        <v>169</v>
      </c>
      <c r="X70" s="1" t="s">
        <v>170</v>
      </c>
      <c r="Y70" s="1" t="s">
        <v>171</v>
      </c>
      <c r="Z70" s="1" t="s">
        <v>172</v>
      </c>
      <c r="AA70" s="1" t="s">
        <v>173</v>
      </c>
      <c r="AB70" s="134" t="s">
        <v>174</v>
      </c>
      <c r="AC70" s="1" t="s">
        <v>171</v>
      </c>
      <c r="AD70" s="1"/>
      <c r="AE70" s="1"/>
      <c r="AF70" s="1" t="s">
        <v>175</v>
      </c>
    </row>
    <row r="71" spans="2:32" x14ac:dyDescent="0.2">
      <c r="W71" s="1"/>
      <c r="X71" s="1" t="s">
        <v>176</v>
      </c>
      <c r="Y71" s="1">
        <v>9</v>
      </c>
      <c r="Z71" s="1"/>
      <c r="AA71" s="1"/>
      <c r="AB71" s="1"/>
      <c r="AC71" s="1"/>
      <c r="AD71" s="1">
        <v>17</v>
      </c>
      <c r="AE71" s="1"/>
      <c r="AF71" s="1"/>
    </row>
    <row r="72" spans="2:32" x14ac:dyDescent="0.2">
      <c r="W72" s="1"/>
      <c r="X72" s="1" t="s">
        <v>177</v>
      </c>
      <c r="Y72" s="1">
        <v>8</v>
      </c>
      <c r="Z72" s="1"/>
      <c r="AA72" s="1"/>
      <c r="AB72" s="1"/>
      <c r="AC72" s="1"/>
      <c r="AD72" s="1">
        <v>16</v>
      </c>
      <c r="AE72" s="1">
        <v>5</v>
      </c>
      <c r="AF72" s="1"/>
    </row>
    <row r="73" spans="2:32" x14ac:dyDescent="0.2">
      <c r="W73" s="1"/>
      <c r="X73" s="1" t="s">
        <v>51</v>
      </c>
      <c r="Y73" s="1">
        <v>7</v>
      </c>
      <c r="Z73" s="1"/>
      <c r="AA73" s="1"/>
      <c r="AB73" s="1"/>
      <c r="AC73" s="1"/>
      <c r="AD73" s="1">
        <v>15</v>
      </c>
      <c r="AE73" s="1"/>
      <c r="AF73" s="1"/>
    </row>
    <row r="74" spans="2:32" x14ac:dyDescent="0.2">
      <c r="W74" s="1"/>
      <c r="X74" s="1" t="s">
        <v>51</v>
      </c>
      <c r="Y74" s="1">
        <v>6</v>
      </c>
      <c r="Z74" s="1"/>
      <c r="AA74" s="1"/>
      <c r="AB74" s="1"/>
      <c r="AC74" s="1"/>
      <c r="AD74" s="1">
        <v>14</v>
      </c>
      <c r="AE74" s="1">
        <v>3</v>
      </c>
      <c r="AF74" s="1"/>
    </row>
    <row r="75" spans="2:32" x14ac:dyDescent="0.2">
      <c r="W75" s="1"/>
      <c r="X75" s="1" t="s">
        <v>51</v>
      </c>
      <c r="Y75" s="1">
        <v>5</v>
      </c>
      <c r="Z75" s="1"/>
      <c r="AA75" s="1"/>
      <c r="AB75" s="1"/>
      <c r="AC75" s="1"/>
      <c r="AD75" s="1">
        <v>13</v>
      </c>
      <c r="AE75" s="1"/>
      <c r="AF75" s="1"/>
    </row>
    <row r="76" spans="2:32" x14ac:dyDescent="0.2">
      <c r="W76" s="1"/>
      <c r="X76" s="1" t="s">
        <v>51</v>
      </c>
      <c r="Y76" s="1">
        <v>4</v>
      </c>
      <c r="Z76" s="1"/>
      <c r="AA76" s="1"/>
      <c r="AB76" s="1"/>
      <c r="AC76" s="1"/>
      <c r="AD76" s="1">
        <v>12</v>
      </c>
      <c r="AE76" s="1">
        <v>2</v>
      </c>
      <c r="AF76" s="1"/>
    </row>
    <row r="77" spans="2:32" x14ac:dyDescent="0.2">
      <c r="W77" s="1"/>
      <c r="X77" s="1" t="s">
        <v>51</v>
      </c>
      <c r="Y77" s="1">
        <v>3</v>
      </c>
      <c r="Z77" s="1"/>
      <c r="AA77" s="1"/>
      <c r="AB77" s="1"/>
      <c r="AC77" s="1"/>
      <c r="AD77" s="1">
        <v>11</v>
      </c>
      <c r="AE77" s="1"/>
      <c r="AF77" s="1"/>
    </row>
    <row r="78" spans="2:32" x14ac:dyDescent="0.2">
      <c r="W78" s="1"/>
      <c r="X78" s="1" t="s">
        <v>51</v>
      </c>
      <c r="Y78" s="1">
        <v>2</v>
      </c>
      <c r="Z78" s="1"/>
      <c r="AA78" s="1"/>
      <c r="AB78" s="1"/>
      <c r="AC78" s="1"/>
      <c r="AD78" s="1"/>
      <c r="AE78" s="1">
        <v>1</v>
      </c>
      <c r="AF78" s="1"/>
    </row>
    <row r="79" spans="2:32" x14ac:dyDescent="0.2">
      <c r="W79" s="1"/>
      <c r="X79" s="1" t="s">
        <v>51</v>
      </c>
      <c r="Y79" s="1">
        <v>1</v>
      </c>
      <c r="Z79" s="1"/>
      <c r="AA79" s="1"/>
      <c r="AB79" s="1"/>
      <c r="AC79" s="1"/>
      <c r="AD79" s="1"/>
      <c r="AE79" s="1"/>
      <c r="AF79" s="1"/>
    </row>
    <row r="80" spans="2:32" x14ac:dyDescent="0.2">
      <c r="W80" s="34"/>
      <c r="X80" s="34" t="s">
        <v>51</v>
      </c>
      <c r="Y80" s="34">
        <v>0</v>
      </c>
      <c r="Z80" s="34"/>
      <c r="AA80" s="34"/>
      <c r="AB80" s="34"/>
      <c r="AC80" s="34"/>
      <c r="AD80" s="34"/>
      <c r="AE80" s="34">
        <v>0</v>
      </c>
      <c r="AF80" s="34"/>
    </row>
    <row r="81" spans="22:37" x14ac:dyDescent="0.2">
      <c r="W81" s="144" t="s">
        <v>178</v>
      </c>
      <c r="X81" s="144"/>
      <c r="Y81" s="144"/>
      <c r="Z81" s="144"/>
      <c r="AA81" s="144"/>
      <c r="AB81" s="144"/>
      <c r="AC81" s="144"/>
      <c r="AD81" s="144"/>
      <c r="AE81" s="144"/>
      <c r="AF81" t="s">
        <v>179</v>
      </c>
    </row>
    <row r="82" spans="22:37" x14ac:dyDescent="0.2">
      <c r="W82" s="142" t="s">
        <v>180</v>
      </c>
      <c r="X82" s="142"/>
      <c r="Y82" s="142"/>
      <c r="Z82" s="142"/>
      <c r="AA82" s="142"/>
      <c r="AB82" s="142"/>
      <c r="AC82" s="142"/>
      <c r="AD82" s="142"/>
      <c r="AE82" s="142"/>
      <c r="AF82" s="142"/>
    </row>
    <row r="83" spans="22:37" ht="17" thickBot="1" x14ac:dyDescent="0.25">
      <c r="W83" s="145" t="s">
        <v>181</v>
      </c>
      <c r="X83" s="145"/>
      <c r="Y83" s="145"/>
      <c r="Z83" s="145"/>
      <c r="AA83" s="145"/>
      <c r="AB83" s="145"/>
      <c r="AC83" s="145"/>
      <c r="AD83" s="145"/>
      <c r="AE83" s="145"/>
      <c r="AF83" s="145"/>
    </row>
    <row r="84" spans="22:37" ht="17" thickTop="1" x14ac:dyDescent="0.2"/>
    <row r="85" spans="22:37" x14ac:dyDescent="0.2">
      <c r="V85" s="75" t="s">
        <v>182</v>
      </c>
      <c r="AA85" s="75" t="s">
        <v>183</v>
      </c>
      <c r="AC85" s="146" t="s">
        <v>184</v>
      </c>
    </row>
    <row r="86" spans="22:37" x14ac:dyDescent="0.2">
      <c r="AA86" s="75" t="s">
        <v>185</v>
      </c>
      <c r="AC86" s="146" t="s">
        <v>186</v>
      </c>
    </row>
    <row r="87" spans="22:37" x14ac:dyDescent="0.2">
      <c r="AA87" s="75" t="s">
        <v>187</v>
      </c>
      <c r="AC87" s="146" t="s">
        <v>188</v>
      </c>
    </row>
    <row r="88" spans="22:37" x14ac:dyDescent="0.2">
      <c r="AA88" s="75" t="s">
        <v>189</v>
      </c>
      <c r="AC88" s="146" t="s">
        <v>190</v>
      </c>
    </row>
    <row r="89" spans="22:37" x14ac:dyDescent="0.2">
      <c r="V89" s="147" t="s">
        <v>191</v>
      </c>
      <c r="W89" s="148"/>
      <c r="X89" s="148"/>
      <c r="Y89" s="147" t="s">
        <v>192</v>
      </c>
      <c r="Z89" s="148"/>
      <c r="AA89" s="148"/>
      <c r="AB89" s="148"/>
      <c r="AC89" s="148"/>
      <c r="AD89" s="148"/>
      <c r="AE89" s="148"/>
      <c r="AF89" s="148"/>
      <c r="AG89" s="148"/>
      <c r="AH89" s="148"/>
      <c r="AI89" s="148"/>
      <c r="AJ89" s="148"/>
      <c r="AK89" s="148"/>
    </row>
    <row r="90" spans="22:37" x14ac:dyDescent="0.2">
      <c r="V90" s="77" t="s">
        <v>193</v>
      </c>
      <c r="W90" s="52"/>
      <c r="X90" s="52"/>
      <c r="Y90" s="52"/>
      <c r="Z90" s="52"/>
      <c r="AA90" s="52"/>
      <c r="AB90" s="52"/>
      <c r="AC90" s="37" t="s">
        <v>25</v>
      </c>
      <c r="AD90" s="52"/>
      <c r="AE90" s="77" t="s">
        <v>194</v>
      </c>
      <c r="AF90" s="52"/>
      <c r="AG90" s="52"/>
      <c r="AH90" s="52"/>
      <c r="AI90" s="52"/>
      <c r="AJ90" s="52"/>
      <c r="AK90" s="52"/>
    </row>
    <row r="91" spans="22:37" x14ac:dyDescent="0.2">
      <c r="V91" s="149" t="s">
        <v>195</v>
      </c>
      <c r="W91" s="150"/>
      <c r="X91" s="150"/>
      <c r="Y91" s="150"/>
      <c r="Z91" s="150"/>
      <c r="AA91" s="150"/>
      <c r="AB91" s="150"/>
      <c r="AC91" s="151">
        <v>5</v>
      </c>
      <c r="AD91" s="150" t="s">
        <v>32</v>
      </c>
      <c r="AE91" s="149" t="s">
        <v>196</v>
      </c>
    </row>
    <row r="92" spans="22:37" x14ac:dyDescent="0.2">
      <c r="V92" s="149" t="s">
        <v>197</v>
      </c>
      <c r="W92" s="150"/>
      <c r="X92" s="150"/>
      <c r="Y92" s="150"/>
      <c r="Z92" s="150"/>
      <c r="AA92" s="150"/>
      <c r="AB92" s="150"/>
      <c r="AC92" s="151">
        <v>5</v>
      </c>
      <c r="AD92" s="150"/>
      <c r="AE92" s="149" t="s">
        <v>198</v>
      </c>
    </row>
    <row r="93" spans="22:37" x14ac:dyDescent="0.2">
      <c r="V93" s="149" t="s">
        <v>199</v>
      </c>
      <c r="W93" s="150"/>
      <c r="X93" s="150"/>
      <c r="Y93" s="150"/>
      <c r="Z93" s="150"/>
      <c r="AA93" s="150"/>
      <c r="AB93" s="150"/>
      <c r="AC93" s="151">
        <v>5</v>
      </c>
      <c r="AD93" s="150"/>
      <c r="AE93" s="149" t="s">
        <v>200</v>
      </c>
    </row>
    <row r="94" spans="22:37" x14ac:dyDescent="0.2">
      <c r="V94" s="149" t="s">
        <v>201</v>
      </c>
      <c r="W94" s="150"/>
      <c r="X94" s="150"/>
      <c r="Y94" s="150"/>
      <c r="Z94" s="150"/>
      <c r="AA94" s="150"/>
      <c r="AB94" s="150"/>
      <c r="AC94" s="151">
        <v>5</v>
      </c>
      <c r="AD94" s="150" t="s">
        <v>32</v>
      </c>
      <c r="AE94" s="149" t="s">
        <v>196</v>
      </c>
    </row>
    <row r="95" spans="22:37" x14ac:dyDescent="0.2">
      <c r="V95" s="149" t="s">
        <v>202</v>
      </c>
      <c r="W95" s="150"/>
      <c r="X95" s="150"/>
      <c r="Y95" s="150"/>
      <c r="Z95" s="150"/>
      <c r="AA95" s="150"/>
      <c r="AB95" s="150"/>
      <c r="AC95" s="151">
        <v>5</v>
      </c>
      <c r="AD95" s="150"/>
      <c r="AE95" s="149" t="s">
        <v>198</v>
      </c>
    </row>
    <row r="96" spans="22:37" x14ac:dyDescent="0.2">
      <c r="V96" s="149" t="s">
        <v>203</v>
      </c>
      <c r="W96" s="150"/>
      <c r="X96" s="150"/>
      <c r="Y96" s="150"/>
      <c r="Z96" s="150"/>
      <c r="AA96" s="150"/>
      <c r="AB96" s="150"/>
      <c r="AC96" s="151">
        <v>5</v>
      </c>
      <c r="AD96" s="150" t="s">
        <v>32</v>
      </c>
      <c r="AE96" s="149" t="s">
        <v>204</v>
      </c>
    </row>
    <row r="97" spans="22:37" x14ac:dyDescent="0.2">
      <c r="V97" s="149" t="s">
        <v>205</v>
      </c>
      <c r="W97" s="150"/>
      <c r="X97" s="150"/>
      <c r="Y97" s="150"/>
      <c r="Z97" s="150"/>
      <c r="AA97" s="150"/>
      <c r="AB97" s="150"/>
      <c r="AC97" s="151">
        <v>5</v>
      </c>
      <c r="AD97" s="150" t="s">
        <v>32</v>
      </c>
      <c r="AE97" s="149" t="s">
        <v>206</v>
      </c>
    </row>
    <row r="98" spans="22:37" x14ac:dyDescent="0.2">
      <c r="AC98" s="1"/>
    </row>
    <row r="99" spans="22:37" x14ac:dyDescent="0.2">
      <c r="V99" s="75"/>
      <c r="W99" s="75"/>
      <c r="X99" s="75"/>
      <c r="Y99" s="75"/>
      <c r="Z99" s="75"/>
      <c r="AA99" s="75"/>
      <c r="AB99" s="75"/>
      <c r="AC99" s="28"/>
    </row>
    <row r="100" spans="22:37" x14ac:dyDescent="0.2">
      <c r="V100" s="77" t="s">
        <v>207</v>
      </c>
      <c r="W100" s="77"/>
      <c r="X100" s="77"/>
      <c r="Y100" s="77"/>
      <c r="Z100" s="77"/>
      <c r="AA100" s="77"/>
      <c r="AB100" s="77"/>
      <c r="AC100" s="37"/>
      <c r="AD100" s="52"/>
      <c r="AE100" s="52"/>
      <c r="AF100" s="52"/>
      <c r="AG100" s="52"/>
      <c r="AH100" s="52"/>
      <c r="AI100" s="52"/>
      <c r="AJ100" s="52"/>
      <c r="AK100" s="52"/>
    </row>
    <row r="101" spans="22:37" x14ac:dyDescent="0.2">
      <c r="V101" s="149" t="s">
        <v>208</v>
      </c>
      <c r="W101" s="152"/>
      <c r="X101" s="150"/>
      <c r="Y101" s="150"/>
      <c r="Z101" s="152"/>
      <c r="AA101" s="152"/>
      <c r="AB101" s="150"/>
      <c r="AC101" s="153">
        <v>3</v>
      </c>
      <c r="AD101" s="150" t="s">
        <v>32</v>
      </c>
      <c r="AE101" s="149" t="s">
        <v>198</v>
      </c>
    </row>
    <row r="102" spans="22:37" x14ac:dyDescent="0.2">
      <c r="V102" s="149" t="s">
        <v>209</v>
      </c>
      <c r="W102" s="152"/>
      <c r="X102" s="150"/>
      <c r="Y102" s="150"/>
      <c r="Z102" s="152"/>
      <c r="AA102" s="152"/>
      <c r="AB102" s="150"/>
      <c r="AC102" s="153">
        <v>5</v>
      </c>
      <c r="AD102" s="150"/>
      <c r="AE102" s="149" t="s">
        <v>210</v>
      </c>
    </row>
    <row r="103" spans="22:37" x14ac:dyDescent="0.2">
      <c r="V103" s="149" t="s">
        <v>211</v>
      </c>
      <c r="W103" s="152"/>
      <c r="X103" s="150"/>
      <c r="Y103" s="150"/>
      <c r="Z103" s="152"/>
      <c r="AA103" s="152"/>
      <c r="AB103" s="150"/>
      <c r="AC103" s="153">
        <v>4</v>
      </c>
      <c r="AD103" s="150"/>
      <c r="AE103" s="149" t="s">
        <v>198</v>
      </c>
    </row>
    <row r="104" spans="22:37" x14ac:dyDescent="0.2">
      <c r="V104" s="149" t="s">
        <v>212</v>
      </c>
      <c r="W104" s="152"/>
      <c r="X104" s="150"/>
      <c r="Y104" s="150"/>
      <c r="Z104" s="152"/>
      <c r="AA104" s="152"/>
      <c r="AB104" s="150"/>
      <c r="AC104" s="153">
        <v>5</v>
      </c>
      <c r="AD104" s="150"/>
      <c r="AE104" s="149" t="s">
        <v>198</v>
      </c>
    </row>
    <row r="105" spans="22:37" x14ac:dyDescent="0.2">
      <c r="V105" s="149" t="s">
        <v>213</v>
      </c>
      <c r="W105" s="152"/>
      <c r="X105" s="150"/>
      <c r="Y105" s="150"/>
      <c r="Z105" s="152"/>
      <c r="AA105" s="152"/>
      <c r="AB105" s="150"/>
      <c r="AC105" s="153">
        <v>4</v>
      </c>
      <c r="AD105" s="150"/>
      <c r="AE105" s="149" t="s">
        <v>196</v>
      </c>
    </row>
    <row r="106" spans="22:37" x14ac:dyDescent="0.2">
      <c r="V106" s="149" t="s">
        <v>214</v>
      </c>
      <c r="W106" s="152"/>
      <c r="X106" s="150"/>
      <c r="Y106" s="150"/>
      <c r="Z106" s="152"/>
      <c r="AA106" s="152"/>
      <c r="AB106" s="150"/>
      <c r="AC106" s="153">
        <v>4</v>
      </c>
      <c r="AD106" s="150"/>
      <c r="AE106" s="149" t="s">
        <v>215</v>
      </c>
    </row>
    <row r="107" spans="22:37" x14ac:dyDescent="0.2">
      <c r="V107" s="149" t="s">
        <v>216</v>
      </c>
      <c r="W107" s="152"/>
      <c r="X107" s="150"/>
      <c r="Y107" s="150"/>
      <c r="Z107" s="152"/>
      <c r="AA107" s="152"/>
      <c r="AB107" s="150"/>
      <c r="AC107" s="153">
        <v>5</v>
      </c>
      <c r="AD107" s="150"/>
      <c r="AE107" s="149" t="s">
        <v>200</v>
      </c>
    </row>
    <row r="108" spans="22:37" x14ac:dyDescent="0.2">
      <c r="V108" s="149" t="s">
        <v>217</v>
      </c>
      <c r="W108" s="150"/>
      <c r="X108" s="150"/>
      <c r="Y108" s="150"/>
      <c r="Z108" s="150"/>
      <c r="AA108" s="150"/>
      <c r="AB108" s="150"/>
      <c r="AC108" s="153">
        <v>5</v>
      </c>
      <c r="AD108" s="150"/>
      <c r="AE108" s="149" t="s">
        <v>218</v>
      </c>
      <c r="AF108" s="75"/>
      <c r="AG108" s="75"/>
      <c r="AH108" s="75"/>
    </row>
    <row r="109" spans="22:37" x14ac:dyDescent="0.2">
      <c r="V109" s="149"/>
      <c r="W109" s="150"/>
      <c r="X109" s="150"/>
      <c r="Y109" s="150"/>
      <c r="Z109" s="150"/>
      <c r="AA109" s="150"/>
      <c r="AB109" s="150"/>
      <c r="AC109" s="153"/>
      <c r="AD109" s="150"/>
      <c r="AE109" s="149"/>
      <c r="AF109" s="75"/>
      <c r="AG109" s="75"/>
      <c r="AH109" s="75"/>
    </row>
    <row r="110" spans="22:37" x14ac:dyDescent="0.2">
      <c r="V110" s="149" t="s">
        <v>219</v>
      </c>
      <c r="W110" s="150"/>
      <c r="X110" s="150"/>
      <c r="Y110" s="150"/>
      <c r="Z110" s="150"/>
      <c r="AA110" s="150"/>
      <c r="AB110" s="150"/>
      <c r="AC110" s="153"/>
      <c r="AD110" s="150"/>
      <c r="AE110" s="149"/>
      <c r="AF110" s="75"/>
      <c r="AG110" s="75"/>
      <c r="AH110" s="75"/>
    </row>
    <row r="111" spans="22:37" x14ac:dyDescent="0.2">
      <c r="V111" s="149" t="s">
        <v>220</v>
      </c>
    </row>
    <row r="112" spans="22:37" x14ac:dyDescent="0.2">
      <c r="V112" s="149"/>
    </row>
    <row r="113" spans="22:37" x14ac:dyDescent="0.2">
      <c r="V113" s="149" t="s">
        <v>221</v>
      </c>
    </row>
    <row r="115" spans="22:37" x14ac:dyDescent="0.2">
      <c r="V115" s="154" t="s">
        <v>222</v>
      </c>
      <c r="W115" s="155"/>
      <c r="X115" s="155"/>
      <c r="Y115" s="155"/>
      <c r="Z115" s="155"/>
      <c r="AA115" s="155"/>
      <c r="AB115" s="155"/>
      <c r="AC115" s="155"/>
      <c r="AD115" s="155"/>
      <c r="AE115" s="155"/>
      <c r="AF115" s="155"/>
      <c r="AG115" s="155"/>
      <c r="AH115" s="155"/>
      <c r="AI115" s="155"/>
      <c r="AJ115" s="155"/>
      <c r="AK115" s="155"/>
    </row>
    <row r="116" spans="22:37" x14ac:dyDescent="0.2">
      <c r="V116" s="75" t="s">
        <v>223</v>
      </c>
    </row>
    <row r="117" spans="22:37" x14ac:dyDescent="0.2">
      <c r="V117" s="75" t="s">
        <v>224</v>
      </c>
    </row>
    <row r="118" spans="22:37" x14ac:dyDescent="0.2">
      <c r="V118" s="75" t="s">
        <v>225</v>
      </c>
    </row>
    <row r="119" spans="22:37" x14ac:dyDescent="0.2">
      <c r="V119" s="75" t="s">
        <v>226</v>
      </c>
    </row>
    <row r="120" spans="22:37" x14ac:dyDescent="0.2">
      <c r="V120" s="75" t="s">
        <v>227</v>
      </c>
    </row>
    <row r="122" spans="22:37" x14ac:dyDescent="0.2">
      <c r="V122" s="155" t="s">
        <v>228</v>
      </c>
      <c r="W122" s="155"/>
      <c r="X122" s="155"/>
      <c r="Y122" s="155"/>
      <c r="Z122" s="155"/>
      <c r="AA122" s="155"/>
      <c r="AB122" s="155"/>
      <c r="AC122" s="155"/>
      <c r="AD122" s="155"/>
      <c r="AE122" s="155"/>
      <c r="AF122" s="155"/>
      <c r="AG122" s="155"/>
      <c r="AH122" s="155"/>
      <c r="AI122" s="155"/>
      <c r="AJ122" s="155"/>
      <c r="AK122" s="155"/>
    </row>
    <row r="123" spans="22:37" x14ac:dyDescent="0.2">
      <c r="V123" s="75" t="s">
        <v>229</v>
      </c>
    </row>
    <row r="125" spans="22:37" x14ac:dyDescent="0.2">
      <c r="V125" t="s">
        <v>230</v>
      </c>
    </row>
    <row r="126" spans="22:37" x14ac:dyDescent="0.2">
      <c r="V126" t="s">
        <v>231</v>
      </c>
    </row>
    <row r="127" spans="22:37" x14ac:dyDescent="0.2">
      <c r="V127" s="75" t="s">
        <v>232</v>
      </c>
    </row>
    <row r="130" spans="22:37" x14ac:dyDescent="0.2">
      <c r="V130" s="155" t="s">
        <v>233</v>
      </c>
      <c r="W130" s="155"/>
      <c r="X130" s="155"/>
      <c r="Y130" s="155"/>
      <c r="Z130" s="155"/>
      <c r="AA130" s="155"/>
      <c r="AB130" s="155"/>
      <c r="AC130" s="155"/>
      <c r="AD130" s="155"/>
      <c r="AE130" s="155"/>
      <c r="AF130" s="155"/>
      <c r="AG130" s="155"/>
      <c r="AH130" s="155"/>
      <c r="AI130" s="155"/>
      <c r="AJ130" s="155"/>
      <c r="AK130" s="155"/>
    </row>
    <row r="131" spans="22:37" x14ac:dyDescent="0.2">
      <c r="V131" t="s">
        <v>234</v>
      </c>
    </row>
    <row r="132" spans="22:37" x14ac:dyDescent="0.2">
      <c r="V132" t="s">
        <v>235</v>
      </c>
    </row>
    <row r="133" spans="22:37" x14ac:dyDescent="0.2">
      <c r="V133" t="s">
        <v>236</v>
      </c>
    </row>
    <row r="134" spans="22:37" x14ac:dyDescent="0.2">
      <c r="V134" t="s">
        <v>237</v>
      </c>
    </row>
    <row r="135" spans="22:37" x14ac:dyDescent="0.2">
      <c r="V135" t="s">
        <v>238</v>
      </c>
    </row>
    <row r="136" spans="22:37" x14ac:dyDescent="0.2">
      <c r="V136" t="s">
        <v>239</v>
      </c>
    </row>
    <row r="137" spans="22:37" x14ac:dyDescent="0.2">
      <c r="V137" t="s">
        <v>240</v>
      </c>
    </row>
    <row r="140" spans="22:37" x14ac:dyDescent="0.2">
      <c r="V140" s="156" t="s">
        <v>241</v>
      </c>
      <c r="W140" s="155"/>
      <c r="X140" s="155"/>
      <c r="Y140" s="155"/>
      <c r="Z140" s="155"/>
      <c r="AA140" s="155"/>
      <c r="AB140" s="155"/>
      <c r="AC140" s="155"/>
      <c r="AD140" s="155"/>
      <c r="AE140" s="155"/>
      <c r="AF140" s="155"/>
      <c r="AG140" s="155"/>
      <c r="AH140" s="155"/>
      <c r="AI140" s="155"/>
      <c r="AJ140" s="155"/>
      <c r="AK140" s="155"/>
    </row>
    <row r="141" spans="22:37" x14ac:dyDescent="0.2">
      <c r="V141" t="s">
        <v>242</v>
      </c>
    </row>
    <row r="144" spans="22:37" ht="42.75" customHeight="1" x14ac:dyDescent="0.2">
      <c r="V144" s="157" t="s">
        <v>243</v>
      </c>
      <c r="W144" s="157"/>
      <c r="X144" s="157"/>
      <c r="Y144" s="157"/>
      <c r="Z144" s="157"/>
      <c r="AA144" s="157"/>
      <c r="AB144" s="157"/>
      <c r="AC144" s="157"/>
      <c r="AD144" s="157"/>
      <c r="AE144" s="157"/>
      <c r="AF144" s="157"/>
    </row>
    <row r="145" spans="22:32" ht="12.75" customHeight="1" x14ac:dyDescent="0.2">
      <c r="V145" s="158" t="s">
        <v>244</v>
      </c>
      <c r="W145" s="158"/>
      <c r="X145" s="158"/>
      <c r="Y145" s="158"/>
      <c r="Z145" s="158"/>
      <c r="AA145" s="158"/>
      <c r="AB145" s="158"/>
      <c r="AC145" s="158"/>
      <c r="AD145" s="158"/>
      <c r="AE145" s="158"/>
      <c r="AF145" s="158"/>
    </row>
    <row r="146" spans="22:32" ht="12.75" customHeight="1" x14ac:dyDescent="0.2">
      <c r="V146" s="159" t="s">
        <v>245</v>
      </c>
      <c r="W146" s="159"/>
      <c r="X146" s="159"/>
      <c r="Y146" s="159"/>
      <c r="Z146" s="159"/>
      <c r="AA146" s="159"/>
      <c r="AB146" s="159"/>
      <c r="AC146" s="159"/>
      <c r="AD146" s="159"/>
      <c r="AE146" s="159"/>
      <c r="AF146" s="159"/>
    </row>
    <row r="147" spans="22:32" ht="12.75" customHeight="1" x14ac:dyDescent="0.2">
      <c r="V147" s="159" t="s">
        <v>246</v>
      </c>
      <c r="W147" s="159"/>
      <c r="X147" s="159"/>
      <c r="Y147" s="159"/>
      <c r="Z147" s="159"/>
      <c r="AA147" s="159"/>
      <c r="AB147" s="159"/>
      <c r="AC147" s="159"/>
      <c r="AD147" s="159"/>
      <c r="AE147" s="159"/>
      <c r="AF147" s="159"/>
    </row>
    <row r="148" spans="22:32" ht="25.5" customHeight="1" x14ac:dyDescent="0.2">
      <c r="V148" s="159" t="s">
        <v>247</v>
      </c>
      <c r="W148" s="159"/>
      <c r="X148" s="159"/>
      <c r="Y148" s="159"/>
      <c r="Z148" s="159"/>
      <c r="AA148" s="159"/>
      <c r="AB148" s="159"/>
      <c r="AC148" s="159"/>
      <c r="AD148" s="159"/>
      <c r="AE148" s="159"/>
      <c r="AF148" s="159"/>
    </row>
    <row r="149" spans="22:32" ht="38.25" customHeight="1" x14ac:dyDescent="0.2">
      <c r="V149" s="159" t="s">
        <v>248</v>
      </c>
      <c r="W149" s="159"/>
      <c r="X149" s="159"/>
      <c r="Y149" s="159"/>
      <c r="Z149" s="159"/>
      <c r="AA149" s="159"/>
      <c r="AB149" s="159"/>
      <c r="AC149" s="159"/>
      <c r="AD149" s="159"/>
      <c r="AE149" s="159"/>
      <c r="AF149" s="159"/>
    </row>
    <row r="150" spans="22:32" ht="25.5" customHeight="1" x14ac:dyDescent="0.2">
      <c r="V150" s="159" t="s">
        <v>249</v>
      </c>
      <c r="W150" s="159"/>
      <c r="X150" s="159"/>
      <c r="Y150" s="159"/>
      <c r="Z150" s="159"/>
      <c r="AA150" s="159"/>
      <c r="AB150" s="159"/>
      <c r="AC150" s="159"/>
      <c r="AD150" s="159"/>
      <c r="AE150" s="159"/>
      <c r="AF150" s="159"/>
    </row>
    <row r="151" spans="22:32" ht="12.75" customHeight="1" x14ac:dyDescent="0.2">
      <c r="V151" s="159" t="s">
        <v>250</v>
      </c>
      <c r="W151" s="159"/>
      <c r="X151" s="159"/>
      <c r="Y151" s="159"/>
      <c r="Z151" s="159"/>
      <c r="AA151" s="159"/>
      <c r="AB151" s="159"/>
      <c r="AC151" s="159"/>
      <c r="AD151" s="159"/>
      <c r="AE151" s="159"/>
      <c r="AF151" s="159"/>
    </row>
    <row r="152" spans="22:32" ht="12.75" customHeight="1" x14ac:dyDescent="0.2">
      <c r="V152" s="159" t="s">
        <v>251</v>
      </c>
      <c r="W152" s="159"/>
      <c r="X152" s="159"/>
      <c r="Y152" s="159"/>
      <c r="Z152" s="159"/>
      <c r="AA152" s="159"/>
      <c r="AB152" s="159"/>
      <c r="AC152" s="159"/>
      <c r="AD152" s="159"/>
      <c r="AE152" s="159"/>
      <c r="AF152" s="159"/>
    </row>
  </sheetData>
  <mergeCells count="65">
    <mergeCell ref="V150:AF150"/>
    <mergeCell ref="V151:AF151"/>
    <mergeCell ref="V152:AF152"/>
    <mergeCell ref="V144:AF144"/>
    <mergeCell ref="V145:AF145"/>
    <mergeCell ref="V146:AF146"/>
    <mergeCell ref="V147:AF147"/>
    <mergeCell ref="V148:AF148"/>
    <mergeCell ref="V149:AF149"/>
    <mergeCell ref="B66:N66"/>
    <mergeCell ref="B67:D67"/>
    <mergeCell ref="B68:N68"/>
    <mergeCell ref="W81:AE81"/>
    <mergeCell ref="W82:AF82"/>
    <mergeCell ref="W83:AF83"/>
    <mergeCell ref="B59:N59"/>
    <mergeCell ref="B60:N60"/>
    <mergeCell ref="B61:N61"/>
    <mergeCell ref="B62:N62"/>
    <mergeCell ref="B64:F64"/>
    <mergeCell ref="I64:N64"/>
    <mergeCell ref="F54:G54"/>
    <mergeCell ref="K54:L54"/>
    <mergeCell ref="F55:G55"/>
    <mergeCell ref="K55:L55"/>
    <mergeCell ref="F56:G56"/>
    <mergeCell ref="B58:N58"/>
    <mergeCell ref="B51:D51"/>
    <mergeCell ref="F51:G51"/>
    <mergeCell ref="K51:L51"/>
    <mergeCell ref="F52:G52"/>
    <mergeCell ref="K52:L52"/>
    <mergeCell ref="F53:G53"/>
    <mergeCell ref="K53:L53"/>
    <mergeCell ref="B17:D17"/>
    <mergeCell ref="V17:W17"/>
    <mergeCell ref="X17:Y17"/>
    <mergeCell ref="B31:D31"/>
    <mergeCell ref="B33:D33"/>
    <mergeCell ref="B48:D48"/>
    <mergeCell ref="B14:D14"/>
    <mergeCell ref="F14:G14"/>
    <mergeCell ref="K14:L14"/>
    <mergeCell ref="F15:G15"/>
    <mergeCell ref="K15:L15"/>
    <mergeCell ref="F16:G16"/>
    <mergeCell ref="K16:L16"/>
    <mergeCell ref="B7:G7"/>
    <mergeCell ref="I7:J7"/>
    <mergeCell ref="K7:N7"/>
    <mergeCell ref="S7:Y7"/>
    <mergeCell ref="B8:G8"/>
    <mergeCell ref="K8:N8"/>
    <mergeCell ref="B5:G5"/>
    <mergeCell ref="I5:J5"/>
    <mergeCell ref="K5:N5"/>
    <mergeCell ref="B6:G6"/>
    <mergeCell ref="I6:J6"/>
    <mergeCell ref="K6:N6"/>
    <mergeCell ref="B3:G3"/>
    <mergeCell ref="I3:J3"/>
    <mergeCell ref="K3:N3"/>
    <mergeCell ref="B4:G4"/>
    <mergeCell ref="I4:J4"/>
    <mergeCell ref="K4:N4"/>
  </mergeCells>
  <dataValidations count="20">
    <dataValidation allowBlank="1" showInputMessage="1" showErrorMessage="1" promptTitle="Course Title" prompt="Enter catalog title for elective course, internship, or special problem" sqref="D49:D50" xr:uid="{2531B38F-44ED-624D-AB91-BC9C6841BF65}"/>
    <dataValidation allowBlank="1" showInputMessage="1" showErrorMessage="1" promptTitle="Course ID" prompt="Enter 4-digit alpha code and 4-digit numeric code, e.g., ECON 3033" sqref="B48" xr:uid="{707AE604-5D09-F840-9A1D-F40A94F683F9}"/>
    <dataValidation allowBlank="1" showInputMessage="1" showErrorMessage="1" promptTitle="Course Title" prompt="Enter catalog title for elective course" sqref="C48:D48" xr:uid="{09384095-29B5-0247-8FAF-37611AF06B96}"/>
    <dataValidation allowBlank="1" showInputMessage="1" showErrorMessage="1" promptTitle="Course NUMERIC Code" prompt="Enter 4-digit course number, e.g., 3033" sqref="C49:C50 C10:C13 C32 C34:C47" xr:uid="{3169E363-04D2-FE45-B5C5-8124B9243D9A}"/>
    <dataValidation allowBlank="1" showInputMessage="1" showErrorMessage="1" promptTitle="Departmental ALPHA Code" prompt="Enter 4-digit alpha code for course, e.g., ECON" sqref="B49:B50 B10:B13 B32 B34:B47" xr:uid="{0E7D44B7-592C-E642-B4DE-F7C207F5F424}"/>
    <dataValidation type="list" allowBlank="1" showInputMessage="1" showErrorMessage="1" promptTitle="Completed Semester" prompt="Click dropdown to indicate semester when class was completed" sqref="G10:G13" xr:uid="{FB956311-F74A-0943-8A9B-E59EF09644F0}">
      <formula1>$U$10:$U$28</formula1>
    </dataValidation>
    <dataValidation type="list" allowBlank="1" showInputMessage="1" showErrorMessage="1" promptTitle="Scheduled Semester" prompt="Click dropdown to indicate semester for which class is scheduled" sqref="F10:F13" xr:uid="{FFDDD9FE-A374-5547-95EF-C44655E82B48}">
      <formula1>$U$10:$U$28</formula1>
    </dataValidation>
    <dataValidation type="list" errorStyle="warning" allowBlank="1" showInputMessage="1" showErrorMessage="1" errorTitle="Incorrect Grade Entry" error="Enter designated letter grade or leave blank (use &quot;escape&quot; or click &quot;cancel&quot;)." promptTitle="Grade Entry" prompt="Click drowdown for letter grade (A, A-, B+, B, B-, C+...F) _x000a_or _x000a_W = withdrew_x000a_I = incomplete, _x000a_T = transfer, _x000a_E = currently enrolled_x000a_R = registered (thesis)_x000a_S = satisfactory (seminar)_x000a_or leave blank (&quot;escape&quot;)" sqref="K49:K50 K34:K47" xr:uid="{61D79EEA-9866-B545-BAEB-0B74CF7F117B}">
      <formula1>$S$10:$S$28</formula1>
    </dataValidation>
    <dataValidation allowBlank="1" showInputMessage="1" showErrorMessage="1" promptTitle="Course Title" prompt="Enter catalog title for course at U of Ghent" sqref="D32 D34:D47" xr:uid="{9C55BED2-74D4-E748-A50F-4795B83C9C4B}"/>
    <dataValidation allowBlank="1" showInputMessage="1" showErrorMessage="1" promptTitle="Explanation of Data Entry:" prompt="Col 1:  Letter grade (drop-down)._x000a_Col 2:  [X] Don't touch.  Cell formula computes grade points._x000a_Col 3:  Credit hours._x000a_Col 4:  Alpha code for course._x000a_Col 5:  Numeric code for course._x000a_Col 6:  Course title." sqref="R7" xr:uid="{BE18E58E-35F7-964C-8722-45BCD05C41EB}"/>
    <dataValidation type="list" errorStyle="warning" allowBlank="1" showInputMessage="1" showErrorMessage="1" errorTitle="Incorrect Grade Entry" error="Enter designated letter grade or leave blank (use &quot;escape&quot; or click &quot;cancel&quot;)." promptTitle="Grade Entry" prompt="Click dropdown for letter grade (A , A- , B+ , B , B- , C+...F) _x000a_or _x000a_W = withdrew_x000a_I = incomplete, _x000a_T = transfer, _x000a_E = currently enrolled_x000a_R = registered (thesis)_x000a_S = satisfactory (seminar)_x000a_or leave blank (&quot;escape&quot;)" sqref="K10:K13" xr:uid="{B5428C96-C971-B44B-8412-DDA8469FFC92}">
      <formula1>$S$10:$S$28</formula1>
    </dataValidation>
    <dataValidation type="whole" errorStyle="warning" allowBlank="1" showInputMessage="1" showErrorMessage="1" error="Enter a whole number between 0 and 6." promptTitle="Credit Hours" prompt="Enter credit hours for each deficiency course" sqref="I10:I13" xr:uid="{5886B7EB-14C7-0346-A59B-7C3F9348EE24}">
      <formula1>0</formula1>
      <formula2>6</formula2>
    </dataValidation>
    <dataValidation allowBlank="1" showInputMessage="1" showErrorMessage="1" promptTitle="Data Entry Instructions:" prompt="Enter information only into yellow shaded cells._x000a_Don't touch cells with red lettering, [X], or NA._x000a_These cells contain formulae." sqref="K8:Q8" xr:uid="{8330FCC8-5690-0F47-8DBB-5473415AF954}"/>
    <dataValidation allowBlank="1" showInputMessage="1" showErrorMessage="1" promptTitle="Course Title" prompt="Enter catalog title for deficiency course" sqref="D10:D13" xr:uid="{D3D803AA-6D3A-E14C-A921-94C243EA19DD}"/>
    <dataValidation type="list" allowBlank="1" showInputMessage="1" showErrorMessage="1" promptTitle="Scheduled Semester" prompt="Click dropdown to indicate semester when class was taken.  Fall = Sem 1, Spr = Sem 2." sqref="F18:F30 F49:F50 F32 F34:F47" xr:uid="{861CD323-A24F-694B-92B4-F8AE826E38F7}">
      <formula1>$U$10:$U$28</formula1>
    </dataValidation>
    <dataValidation type="list" errorStyle="warning" allowBlank="1" showInputMessage="1" showErrorMessage="1" errorTitle="Incorrect Grade Entry" error="Enter designated letter grade or leave blank (use &quot;escape&quot; or click &quot;cancel&quot;)." promptTitle="Grade Entry" prompt="Click drowdown for UA letter grade (A, A-, B+, B, B-, C+...F) _x000a_or _x000a_W = withdrew_x000a_I = incomplete, _x000a_T = transfer, _x000a_E = currently enrolled_x000a_R = registered (thesis)_x000a_S = satisfactory (seminar)_x000a_or leave blank (&quot;escape&quot;)" sqref="K18:K30 K32" xr:uid="{176C2125-9B41-BA43-9BB2-C583EF44E9EF}">
      <formula1>$S$10:$S$28</formula1>
    </dataValidation>
    <dataValidation type="list" allowBlank="1" showInputMessage="1" showErrorMessage="1" promptTitle="Course Location" prompt="Click dropdown to indicate location where course was completed" sqref="G49:G50 G18:G30 G32 G34:G47" xr:uid="{7623A688-F266-DF4B-B297-08060A35F226}">
      <formula1>$V$9:$V$16</formula1>
    </dataValidation>
    <dataValidation type="decimal" errorStyle="warning" allowBlank="1" showInputMessage="1" showErrorMessage="1" error="Enter a whole number between 0 and 6." promptTitle="UA Credit Hours" prompt="For UA courses, enter UA hrs._x000a_For EU courses, convert ECTS to UA hrs (two decimal places)._x000a_1 ECTS = 0.33 UA hours_x000a_2 ECTS = 0.67 UA hours_x000a_3 ECTS = 1.00 UA hours_x000a_4 ECTS = 1.33 UA hours_x000a_5 ECTS = 1.67 UA hours_x000a_6 ECTS = 2.00 UA hours_x000a_Thesis:  30 ECTS = 6 hours" sqref="I18:I30 I49:I50 I32 I34:I47" xr:uid="{2F97558D-FB1A-7A43-9930-4B668BC06A89}">
      <formula1>0</formula1>
      <formula2>6</formula2>
    </dataValidation>
    <dataValidation allowBlank="1" showInputMessage="1" showErrorMessage="1" promptTitle="ECTS" prompt="For EU courses, enter ECTS._x000a_For UA courses, convert UA credit hrs as:_x000a__x000a_Courses:  1 UA hr = 3 ECTS_x000a_Thesis:  1 UA hr = 5 ECTS" sqref="P18:P30 P49:P50 P32 P34:P47" xr:uid="{70AD00D4-9C58-8B40-AA9F-91DFBCC5C075}"/>
    <dataValidation type="decimal" allowBlank="1" showInputMessage="1" showErrorMessage="1" promptTitle="EU Mark (Grade)" prompt="For EU courses only, enter mark received (0-20)." sqref="Q18:Q30 Q49:Q50 Q32 Q34:Q47" xr:uid="{4AFD8FDB-40F8-034C-87E2-122E84301D9E}">
      <formula1>0</formula1>
      <formula2>20</formula2>
    </dataValidation>
  </dataValidations>
  <hyperlinks>
    <hyperlink ref="AC85" r:id="rId1" xr:uid="{C437EBEA-94EE-DB44-B685-7369F263592D}"/>
    <hyperlink ref="AC86" r:id="rId2" xr:uid="{6D9E58FD-8CEC-064D-8A80-69AB92F14B87}"/>
    <hyperlink ref="AC87" r:id="rId3" xr:uid="{C5588766-AE14-654E-8B80-410B73C78BF3}"/>
  </hyperlinks>
  <pageMargins left="0.7" right="0.7" top="0.75" bottom="0.75" header="0.3" footer="0.3"/>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2020-08-13T17:15:22Z</dcterms:created>
  <dcterms:modified xsi:type="dcterms:W3CDTF">2020-08-13T17:16:14Z</dcterms:modified>
</cp:coreProperties>
</file>